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backupFile="1" codeName="ThisWorkbook"/>
  <mc:AlternateContent xmlns:mc="http://schemas.openxmlformats.org/markup-compatibility/2006">
    <mc:Choice Requires="x15">
      <x15ac:absPath xmlns:x15ac="http://schemas.microsoft.com/office/spreadsheetml/2010/11/ac" url="C:\Users\apinya.k\Desktop\EN\"/>
    </mc:Choice>
  </mc:AlternateContent>
  <bookViews>
    <workbookView xWindow="-120" yWindow="-120" windowWidth="20736" windowHeight="11160" firstSheet="1" activeTab="1"/>
  </bookViews>
  <sheets>
    <sheet name="pldt" sheetId="1" state="veryHidden" r:id="rId1"/>
    <sheet name="BS" sheetId="10" r:id="rId2"/>
    <sheet name="PL" sheetId="2" r:id="rId3"/>
    <sheet name="SC" sheetId="4" r:id="rId4"/>
    <sheet name="the Company" sheetId="6" r:id="rId5"/>
    <sheet name="CF " sheetId="7" r:id="rId6"/>
    <sheet name="000" sheetId="3" state="veryHidden" r:id="rId7"/>
  </sheets>
  <definedNames>
    <definedName name="_xlnm.Print_Area" localSheetId="1">BS!$A$1:$L$85</definedName>
    <definedName name="_xlnm.Print_Area" localSheetId="5">'CF '!$A$1:$K$79</definedName>
    <definedName name="_xlnm.Print_Area" localSheetId="2">PL!$A$1:$K$90</definedName>
    <definedName name="_xlnm.Print_Area" localSheetId="3">SC!$A$1:$T$26</definedName>
    <definedName name="_xlnm.Print_Area" localSheetId="4">'the Company'!$A$1:$N$24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4" i="10" l="1"/>
  <c r="I73" i="10"/>
  <c r="I72" i="10"/>
  <c r="I71" i="10"/>
  <c r="E76" i="10"/>
  <c r="E74" i="10"/>
  <c r="E72" i="10"/>
  <c r="E71" i="10"/>
  <c r="K88" i="2"/>
  <c r="G88" i="2"/>
  <c r="K43" i="2"/>
  <c r="G43" i="2"/>
  <c r="J18" i="6"/>
  <c r="N18" i="6" s="1"/>
  <c r="N19" i="6" s="1"/>
  <c r="R20" i="4"/>
  <c r="R21" i="4" s="1"/>
  <c r="R24" i="4" s="1"/>
  <c r="I61" i="2"/>
  <c r="I66" i="2"/>
  <c r="I70" i="7"/>
  <c r="I62" i="7"/>
  <c r="K70" i="7"/>
  <c r="K61" i="2"/>
  <c r="K67" i="2" s="1"/>
  <c r="K70" i="2" s="1"/>
  <c r="K66" i="2"/>
  <c r="K62" i="7"/>
  <c r="G70" i="7"/>
  <c r="G61" i="2"/>
  <c r="G66" i="2"/>
  <c r="G62" i="7"/>
  <c r="L13" i="6"/>
  <c r="J13" i="6"/>
  <c r="H13" i="6"/>
  <c r="F13" i="6"/>
  <c r="D13" i="6"/>
  <c r="B13" i="6"/>
  <c r="N11" i="6"/>
  <c r="N12" i="6"/>
  <c r="N13" i="6"/>
  <c r="N14" i="6"/>
  <c r="N15" i="6"/>
  <c r="L15" i="6"/>
  <c r="J15" i="6"/>
  <c r="H15" i="6"/>
  <c r="F15" i="6"/>
  <c r="D15" i="6"/>
  <c r="B15" i="6"/>
  <c r="P19" i="4"/>
  <c r="P16" i="4"/>
  <c r="P15" i="4"/>
  <c r="P13" i="4"/>
  <c r="P14" i="4"/>
  <c r="P12" i="4"/>
  <c r="R14" i="4"/>
  <c r="N14" i="4"/>
  <c r="L14" i="4"/>
  <c r="J14" i="4"/>
  <c r="H14" i="4"/>
  <c r="F14" i="4"/>
  <c r="D14" i="4"/>
  <c r="B14" i="4"/>
  <c r="T12" i="4"/>
  <c r="T13" i="4"/>
  <c r="T14" i="4"/>
  <c r="T15" i="4"/>
  <c r="T16" i="4"/>
  <c r="T17" i="4"/>
  <c r="R17" i="4"/>
  <c r="P17" i="4"/>
  <c r="N17" i="4"/>
  <c r="L17" i="4"/>
  <c r="J17" i="4"/>
  <c r="H17" i="4"/>
  <c r="F17" i="4"/>
  <c r="D17" i="4"/>
  <c r="B17" i="4"/>
  <c r="G16" i="2"/>
  <c r="G21" i="2"/>
  <c r="K21" i="2"/>
  <c r="K16" i="2"/>
  <c r="K22" i="2" s="1"/>
  <c r="K25" i="2" s="1"/>
  <c r="K27" i="2" s="1"/>
  <c r="K31" i="2" s="1"/>
  <c r="K34" i="2" s="1"/>
  <c r="K75" i="10"/>
  <c r="K77" i="10"/>
  <c r="K56" i="10"/>
  <c r="K60" i="10"/>
  <c r="K61" i="10"/>
  <c r="K78" i="10"/>
  <c r="K21" i="10"/>
  <c r="K34" i="10"/>
  <c r="K35" i="10"/>
  <c r="K79" i="10"/>
  <c r="I56" i="10"/>
  <c r="I60" i="10"/>
  <c r="I21" i="10"/>
  <c r="I34" i="10"/>
  <c r="G75" i="10"/>
  <c r="G77" i="10"/>
  <c r="G56" i="10"/>
  <c r="G60" i="10"/>
  <c r="G61" i="10"/>
  <c r="G78" i="10"/>
  <c r="G21" i="10"/>
  <c r="G34" i="10"/>
  <c r="G35" i="10" s="1"/>
  <c r="G79" i="10" s="1"/>
  <c r="E56" i="10"/>
  <c r="E60" i="10"/>
  <c r="E21" i="10"/>
  <c r="E34" i="10"/>
  <c r="E21" i="2"/>
  <c r="E70" i="7"/>
  <c r="T19" i="4"/>
  <c r="P23" i="4"/>
  <c r="T23" i="4" s="1"/>
  <c r="P22" i="4"/>
  <c r="T22" i="4" s="1"/>
  <c r="F21" i="4"/>
  <c r="F24" i="4" s="1"/>
  <c r="N20" i="6"/>
  <c r="B21" i="4"/>
  <c r="B24" i="4" s="1"/>
  <c r="E62" i="7"/>
  <c r="N17" i="6"/>
  <c r="L19" i="6"/>
  <c r="N21" i="4"/>
  <c r="N24" i="4"/>
  <c r="L21" i="6"/>
  <c r="H19" i="6"/>
  <c r="H21" i="6"/>
  <c r="J21" i="4"/>
  <c r="J24" i="4"/>
  <c r="E66" i="2"/>
  <c r="E61" i="2"/>
  <c r="E16" i="2"/>
  <c r="E22" i="2" s="1"/>
  <c r="E25" i="2" s="1"/>
  <c r="E27" i="2" s="1"/>
  <c r="H21" i="4"/>
  <c r="H24" i="4"/>
  <c r="D21" i="4"/>
  <c r="D24" i="4" s="1"/>
  <c r="F19" i="6"/>
  <c r="F21" i="6" s="1"/>
  <c r="D19" i="6"/>
  <c r="D21" i="6"/>
  <c r="B19" i="6"/>
  <c r="B21" i="6"/>
  <c r="I16" i="2"/>
  <c r="I21" i="2"/>
  <c r="I75" i="10" l="1"/>
  <c r="I77" i="10" s="1"/>
  <c r="N22" i="6" s="1"/>
  <c r="J19" i="6"/>
  <c r="J21" i="6" s="1"/>
  <c r="N21" i="6"/>
  <c r="E67" i="2"/>
  <c r="E70" i="2" s="1"/>
  <c r="E72" i="2" s="1"/>
  <c r="I61" i="10"/>
  <c r="E61" i="10"/>
  <c r="I35" i="10"/>
  <c r="E35" i="10"/>
  <c r="K9" i="7"/>
  <c r="K24" i="7" s="1"/>
  <c r="K37" i="7" s="1"/>
  <c r="K42" i="7" s="1"/>
  <c r="K71" i="7" s="1"/>
  <c r="K73" i="7" s="1"/>
  <c r="K72" i="2"/>
  <c r="K76" i="2" s="1"/>
  <c r="K79" i="2" s="1"/>
  <c r="K83" i="2" s="1"/>
  <c r="I22" i="2"/>
  <c r="I25" i="2" s="1"/>
  <c r="I27" i="2" s="1"/>
  <c r="I31" i="2" s="1"/>
  <c r="I34" i="2" s="1"/>
  <c r="I43" i="2" s="1"/>
  <c r="G22" i="2"/>
  <c r="G25" i="2" s="1"/>
  <c r="G27" i="2" s="1"/>
  <c r="G31" i="2" s="1"/>
  <c r="G40" i="2" s="1"/>
  <c r="G38" i="2" s="1"/>
  <c r="G67" i="2"/>
  <c r="G70" i="2" s="1"/>
  <c r="G72" i="2" s="1"/>
  <c r="I67" i="2"/>
  <c r="I70" i="2" s="1"/>
  <c r="I9" i="7" s="1"/>
  <c r="E9" i="7"/>
  <c r="E24" i="7" s="1"/>
  <c r="E37" i="7" s="1"/>
  <c r="E42" i="7" s="1"/>
  <c r="E71" i="7" s="1"/>
  <c r="E73" i="7" s="1"/>
  <c r="E74" i="7" s="1"/>
  <c r="K38" i="2"/>
  <c r="E31" i="2"/>
  <c r="E40" i="2" s="1"/>
  <c r="E38" i="2" s="1"/>
  <c r="E36" i="2"/>
  <c r="E34" i="2" s="1"/>
  <c r="E43" i="2" s="1"/>
  <c r="I24" i="7" l="1"/>
  <c r="I37" i="7" s="1"/>
  <c r="I42" i="7" s="1"/>
  <c r="I71" i="7" s="1"/>
  <c r="I73" i="7" s="1"/>
  <c r="I74" i="7" s="1"/>
  <c r="I78" i="10"/>
  <c r="I79" i="10" s="1"/>
  <c r="G36" i="2"/>
  <c r="G34" i="2" s="1"/>
  <c r="I38" i="2"/>
  <c r="I72" i="2"/>
  <c r="I76" i="2" s="1"/>
  <c r="I79" i="2" s="1"/>
  <c r="I88" i="2" s="1"/>
  <c r="G9" i="7"/>
  <c r="G24" i="7" s="1"/>
  <c r="G37" i="7" s="1"/>
  <c r="G42" i="7" s="1"/>
  <c r="G71" i="7" s="1"/>
  <c r="G73" i="7" s="1"/>
  <c r="G81" i="2"/>
  <c r="G79" i="2" s="1"/>
  <c r="G76" i="2"/>
  <c r="G85" i="2" s="1"/>
  <c r="G83" i="2" s="1"/>
  <c r="E76" i="2"/>
  <c r="E85" i="2" s="1"/>
  <c r="E83" i="2" s="1"/>
  <c r="E81" i="2"/>
  <c r="E79" i="2" s="1"/>
  <c r="E88" i="2" l="1"/>
  <c r="L20" i="4"/>
  <c r="I83" i="2"/>
  <c r="L21" i="4" l="1"/>
  <c r="L24" i="4" s="1"/>
  <c r="E73" i="10" s="1"/>
  <c r="E75" i="10" s="1"/>
  <c r="E77" i="10" s="1"/>
  <c r="E78" i="10" s="1"/>
  <c r="E79" i="10" s="1"/>
  <c r="P20" i="4"/>
  <c r="P21" i="4" l="1"/>
  <c r="P24" i="4" s="1"/>
  <c r="T20" i="4"/>
  <c r="T21" i="4" s="1"/>
  <c r="T24" i="4" s="1"/>
  <c r="T25" i="4" s="1"/>
</calcChain>
</file>

<file path=xl/sharedStrings.xml><?xml version="1.0" encoding="utf-8"?>
<sst xmlns="http://schemas.openxmlformats.org/spreadsheetml/2006/main" count="334" uniqueCount="199">
  <si>
    <t>Statement of financial position</t>
  </si>
  <si>
    <t>(Unit: Thousand Baht)</t>
  </si>
  <si>
    <t>Separate financial statements</t>
  </si>
  <si>
    <t>Note</t>
  </si>
  <si>
    <t>(Unaudited but</t>
  </si>
  <si>
    <t>reviewed)</t>
  </si>
  <si>
    <t>(Audited)</t>
  </si>
  <si>
    <t>Assets</t>
  </si>
  <si>
    <t>Current assets</t>
  </si>
  <si>
    <t xml:space="preserve">Cash and cash equivalents </t>
  </si>
  <si>
    <t>Accrued income and other receivables</t>
  </si>
  <si>
    <t>Prepaid telephone charges</t>
  </si>
  <si>
    <t>Other current assets</t>
  </si>
  <si>
    <t xml:space="preserve">   Others</t>
  </si>
  <si>
    <t>Total current assets</t>
  </si>
  <si>
    <t>Non-current assets</t>
  </si>
  <si>
    <t xml:space="preserve">Leasehold improvement and equipment </t>
  </si>
  <si>
    <t>Intangible assets</t>
  </si>
  <si>
    <t>Deferred tax assets</t>
  </si>
  <si>
    <t>Other non-current assets</t>
  </si>
  <si>
    <t>Total non-current assets</t>
  </si>
  <si>
    <t>Total assets</t>
  </si>
  <si>
    <t>Statement of financial position (continued)</t>
  </si>
  <si>
    <t>Liabilities and shareholders' equity</t>
  </si>
  <si>
    <t>Current liabilities</t>
  </si>
  <si>
    <t>Trade and other payables</t>
  </si>
  <si>
    <t>Income tax payable</t>
  </si>
  <si>
    <t>Other current liabilities</t>
  </si>
  <si>
    <t xml:space="preserve">   Retention received from service representatives</t>
  </si>
  <si>
    <t>Total current liabilities</t>
  </si>
  <si>
    <t>Non-current liabilities</t>
  </si>
  <si>
    <t>Provision for long-term employee benefits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</si>
  <si>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</si>
  <si>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</si>
  <si>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</si>
  <si>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</si>
  <si>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</si>
  <si>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Issued and paid-up</t>
  </si>
  <si>
    <t>Share premium</t>
  </si>
  <si>
    <t>Retained earnings</t>
  </si>
  <si>
    <t xml:space="preserve">   Appropriated - statutory reserve</t>
  </si>
  <si>
    <t xml:space="preserve">   Unappropriated</t>
  </si>
  <si>
    <t>Equity attributable to owners of the Company</t>
  </si>
  <si>
    <t>Total shareholders' equity</t>
  </si>
  <si>
    <t>Total liabilities and shareholders' equity</t>
  </si>
  <si>
    <t>Directors</t>
  </si>
  <si>
    <t>(Unaudited but reviewed)</t>
  </si>
  <si>
    <t>Statement of comprehensive income</t>
  </si>
  <si>
    <t>(Unit: Thousand Baht, except basic earnings per share expressed in Baht)</t>
  </si>
  <si>
    <t>Profit or loss:</t>
  </si>
  <si>
    <t>Revenues</t>
  </si>
  <si>
    <t xml:space="preserve">Income from rendering of top-up service </t>
  </si>
  <si>
    <t xml:space="preserve">   for prepaid phone and receipt of online services</t>
  </si>
  <si>
    <t xml:space="preserve">Income from rendering of services through online </t>
  </si>
  <si>
    <t>Other income</t>
  </si>
  <si>
    <t xml:space="preserve">   top-up machines</t>
  </si>
  <si>
    <t>Total revenues</t>
  </si>
  <si>
    <t>Expenses</t>
  </si>
  <si>
    <t>Service expenses</t>
  </si>
  <si>
    <t>Administrative expenses</t>
  </si>
  <si>
    <t>Total expenses</t>
  </si>
  <si>
    <t>Finance cost</t>
  </si>
  <si>
    <t>Profit before income tax expenses</t>
  </si>
  <si>
    <t>Income tax expenses</t>
  </si>
  <si>
    <t>Profit for the period</t>
  </si>
  <si>
    <t>Total comprehensive income for the period</t>
  </si>
  <si>
    <t>Basic earnings per share</t>
  </si>
  <si>
    <t xml:space="preserve">Cash flow statement </t>
  </si>
  <si>
    <t>Cash flows from operating activities</t>
  </si>
  <si>
    <t>Profit before tax</t>
  </si>
  <si>
    <t xml:space="preserve">Adjustment to reconcile profit before tax to net cash </t>
  </si>
  <si>
    <t xml:space="preserve">   Depreciation</t>
  </si>
  <si>
    <t xml:space="preserve">   Amortisation for intangible assets</t>
  </si>
  <si>
    <t xml:space="preserve">   Loss on write-off of equipment</t>
  </si>
  <si>
    <t xml:space="preserve">   Increase in provision for long-term employee benefits</t>
  </si>
  <si>
    <t xml:space="preserve">   Interest expenses</t>
  </si>
  <si>
    <t>Profit from operating activities before changes in</t>
  </si>
  <si>
    <t xml:space="preserve">   operating assets and liabilities</t>
  </si>
  <si>
    <t>Operating assets (increase) decrease</t>
  </si>
  <si>
    <t xml:space="preserve">   Accrued income and other receivables</t>
  </si>
  <si>
    <t xml:space="preserve">   Prepaid telephone charges</t>
  </si>
  <si>
    <t xml:space="preserve">   Other current assets</t>
  </si>
  <si>
    <t xml:space="preserve">   Other non-current assets</t>
  </si>
  <si>
    <t xml:space="preserve">Operating liabilities increase (decrease)  </t>
  </si>
  <si>
    <t xml:space="preserve">   Trade and other payables</t>
  </si>
  <si>
    <t xml:space="preserve">   Other current liabilities</t>
  </si>
  <si>
    <t xml:space="preserve">   Cash paid for interest expenses</t>
  </si>
  <si>
    <t xml:space="preserve">   Cash paid for corporate income tax</t>
  </si>
  <si>
    <t xml:space="preserve"> Net cash flows from operating activities</t>
  </si>
  <si>
    <t>Cash flow statement (continued)</t>
  </si>
  <si>
    <t>Cash flows from investing activities</t>
  </si>
  <si>
    <t>Acquisition of computer software</t>
  </si>
  <si>
    <t>Cash flows from financing activities</t>
  </si>
  <si>
    <t>Cash and cash equivalents at beginning of period</t>
  </si>
  <si>
    <t>Cash and cash equivalents at end of period</t>
  </si>
  <si>
    <t>Statement of changes in shareholders' equity</t>
  </si>
  <si>
    <t>Consolidated financial statements</t>
  </si>
  <si>
    <t>Issued and</t>
  </si>
  <si>
    <t>paid-up</t>
  </si>
  <si>
    <t>share capital</t>
  </si>
  <si>
    <t>Share</t>
  </si>
  <si>
    <t>premium</t>
  </si>
  <si>
    <t xml:space="preserve">Retained earnings </t>
  </si>
  <si>
    <t xml:space="preserve">Appropriated </t>
  </si>
  <si>
    <t>Unappropriated</t>
  </si>
  <si>
    <t>Total equity</t>
  </si>
  <si>
    <t>attributable to</t>
  </si>
  <si>
    <t>owners of</t>
  </si>
  <si>
    <t>the Company</t>
  </si>
  <si>
    <t>Equity attributable</t>
  </si>
  <si>
    <t>to non-controlling</t>
  </si>
  <si>
    <t>interests of</t>
  </si>
  <si>
    <t>Total</t>
  </si>
  <si>
    <t>shareholders'</t>
  </si>
  <si>
    <t>equity</t>
  </si>
  <si>
    <t xml:space="preserve">Total comprehensive income for the period </t>
  </si>
  <si>
    <t>Statement of changes in shareholders' equity (continued)</t>
  </si>
  <si>
    <t>Net cash flows used in investing activities</t>
  </si>
  <si>
    <t>Other comprehensive income for the period</t>
  </si>
  <si>
    <t xml:space="preserve">Dividend paid </t>
  </si>
  <si>
    <t xml:space="preserve">   Gain on sales of equipment</t>
  </si>
  <si>
    <t>Proceeds from sales of equipment</t>
  </si>
  <si>
    <t>Net increase (decrease) in cash and cash equivalents</t>
  </si>
  <si>
    <t>Forth Smart Service Public Company Limited and its subsidiaries</t>
  </si>
  <si>
    <t>Investment in subsidiaries</t>
  </si>
  <si>
    <t>Non-controlling interests of the subsidiaries</t>
  </si>
  <si>
    <t>Profit attributable to:</t>
  </si>
  <si>
    <t>Equity holders of the Company</t>
  </si>
  <si>
    <t xml:space="preserve">   Appropriated - treasury shares reserve</t>
  </si>
  <si>
    <t>Treasury shares</t>
  </si>
  <si>
    <t>Appropriated</t>
  </si>
  <si>
    <t xml:space="preserve">Statutory </t>
  </si>
  <si>
    <t xml:space="preserve">Treasury shares </t>
  </si>
  <si>
    <t>reserve</t>
  </si>
  <si>
    <t xml:space="preserve"> reserve</t>
  </si>
  <si>
    <t>the subsidiaries</t>
  </si>
  <si>
    <t>Net cash flows used in financing activities</t>
  </si>
  <si>
    <t>Acquisition of equipments</t>
  </si>
  <si>
    <t>Total comprehensive income attributable to:</t>
  </si>
  <si>
    <t xml:space="preserve">Earnings per share </t>
  </si>
  <si>
    <t>Supplemental disclosures of cash flows information</t>
  </si>
  <si>
    <t>Non-cash transactions</t>
  </si>
  <si>
    <t xml:space="preserve">   Other receivables - Revenue Department</t>
  </si>
  <si>
    <t>Other non-current financial assets</t>
  </si>
  <si>
    <t>Right-of-use assets</t>
  </si>
  <si>
    <t>Short-term loans from financial institutions</t>
  </si>
  <si>
    <t>Current portion of lease liabilities</t>
  </si>
  <si>
    <t>Lease liabilities - net of current portion</t>
  </si>
  <si>
    <t>Interest income</t>
  </si>
  <si>
    <t xml:space="preserve">   Loans receivable</t>
  </si>
  <si>
    <t xml:space="preserve">   Interest income</t>
  </si>
  <si>
    <t xml:space="preserve">   Cash receipt from interest income</t>
  </si>
  <si>
    <t>Increase in other non-current financial assets</t>
  </si>
  <si>
    <t>Profit from operating activities</t>
  </si>
  <si>
    <t xml:space="preserve"> from change in</t>
  </si>
  <si>
    <t>shareholding</t>
  </si>
  <si>
    <t>in subsidiary</t>
  </si>
  <si>
    <t>Capital deficit from change in shareholding in subsidiary</t>
  </si>
  <si>
    <t>Capital deficit</t>
  </si>
  <si>
    <t xml:space="preserve">   provided by (paid from) operating activities</t>
  </si>
  <si>
    <t xml:space="preserve">   Purchase of equipment on credit</t>
  </si>
  <si>
    <t>Balance as at 1 January 2021</t>
  </si>
  <si>
    <t>2, 4</t>
  </si>
  <si>
    <t>Change in interests of the subsidiary</t>
  </si>
  <si>
    <t>Cash received from short-term loans from financial institutions</t>
  </si>
  <si>
    <t>Repayment of short-term loans from financial institutions</t>
  </si>
  <si>
    <t>Cash received from short-term loans from a subsidiary</t>
  </si>
  <si>
    <t>Cash paid for lease liabilities</t>
  </si>
  <si>
    <t>Cash paid to other payables for purchases of equipment</t>
  </si>
  <si>
    <t>Balance as at 30 September 2021</t>
  </si>
  <si>
    <t xml:space="preserve">   Finance lease receivables</t>
  </si>
  <si>
    <t>31 December 2021</t>
  </si>
  <si>
    <t>Spare parts for maintenance</t>
  </si>
  <si>
    <t>Current portion of long-term assets</t>
  </si>
  <si>
    <t>Long-term assets - net of current portion</t>
  </si>
  <si>
    <t xml:space="preserve">   Finance lease receivables </t>
  </si>
  <si>
    <t>Investment in associate</t>
  </si>
  <si>
    <t>Short-term loans from a subsidiary</t>
  </si>
  <si>
    <t>2, 10</t>
  </si>
  <si>
    <t xml:space="preserve">      780,000,000 ordinary shares of Baht 0.5 each</t>
  </si>
  <si>
    <t>As at 30 September 2022</t>
  </si>
  <si>
    <t>30 September 2022</t>
  </si>
  <si>
    <t>For the three-month period ended 30 September 2022</t>
  </si>
  <si>
    <t>For the nine-month period ended 30 September 2022</t>
  </si>
  <si>
    <t>Balance as at 1 January 2022</t>
  </si>
  <si>
    <t>Balance as at 30 September 2022</t>
  </si>
  <si>
    <t>Cost of sales and cost of services</t>
  </si>
  <si>
    <t xml:space="preserve">   Share of profit from investment in associate</t>
  </si>
  <si>
    <t xml:space="preserve">   Spare parts for maintenance</t>
  </si>
  <si>
    <t xml:space="preserve">   from additional investment in subsidiary</t>
  </si>
  <si>
    <t>Increase in non-controlling interests of the subsidiaries</t>
  </si>
  <si>
    <t>Dividend payment (Note 13)</t>
  </si>
  <si>
    <t>Share of profit from investment in associate</t>
  </si>
  <si>
    <t>Repayment of short-term loans from a subsidiary</t>
  </si>
  <si>
    <t xml:space="preserve">   Reduce cost of spare parts for maintenance to net relisable value  </t>
  </si>
  <si>
    <t xml:space="preserve">   Reversal of allowance for deterioration/loss of equipment </t>
  </si>
  <si>
    <t>The accompanying notes are an integral part of the interim financial statements.</t>
  </si>
  <si>
    <t xml:space="preserve">   Allowance for expected credit loss (reversal)</t>
  </si>
  <si>
    <t xml:space="preserve">   Cash receipt from income tax refundable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</si>
</sst>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(* #,##0_);_(* \(#,##0\);_(* &quot;-&quot;_);_(@_)"/>
    <numFmt numFmtId="165" formatCode="0.0%"/>
    <numFmt numFmtId="166" formatCode="dd\-mmm\-yy_)"/>
    <numFmt numFmtId="167" formatCode="0.00_)"/>
    <numFmt numFmtId="168" formatCode="#,##0.00\ &quot;F&quot;;\-#,##0.00\ &quot;F&quot;"/>
    <numFmt numFmtId="169" formatCode="_(* #,##0_);_(* \(#,##0\);_(* &quot;-&quot;??_);_(@_)"/>
    <numFmt numFmtId="170" formatCode="_(* #,##0.00_);_(* \(#,##0.00\);_(* &quot;-&quot;_);_(@_)"/>
    <numFmt numFmtId="171" formatCode="#,##0.0_);\(#,##0.0\)"/>
  </numFmts>
  <fonts count="12">
    <font>
      <sz val="10"/>
      <name val="ApFont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pFont"/>
    </font>
    <font>
      <b/>
      <sz val="11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/>
    <xf numFmtId="168" fontId="2" fillId="0" borderId="0"/>
    <xf numFmtId="166" fontId="2" fillId="0" borderId="0"/>
    <xf numFmtId="165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167" fontId="5" fillId="0" borderId="0"/>
    <xf numFmtId="10" fontId="1" fillId="0" borderId="0" applyFont="0" applyFill="0" applyBorder="0" applyAlignment="0" applyProtection="0"/>
    <xf numFmtId="1" fontId="1" fillId="0" borderId="2" applyNumberFormat="0" applyFill="0" applyAlignment="0" applyProtection="0">
      <alignment horizontal="center"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1" fillId="0" borderId="0"/>
  </cellStyleXfs>
  <cellXfs count="133">
    <xf numFmtId="0" fontId="0" fillId="0" borderId="0" xfId="0"/>
    <xf numFmtId="0" fontId="8" fillId="0" borderId="0" xfId="0" applyFont="1" applyFill="1" applyAlignment="1">
      <alignment horizontal="centerContinuous"/>
    </xf>
    <xf numFmtId="0" fontId="9" fillId="0" borderId="0" xfId="0" applyFont="1" applyFill="1" applyAlignment="1">
      <alignment horizontal="center"/>
    </xf>
    <xf numFmtId="169" fontId="8" fillId="0" borderId="0" xfId="0" applyNumberFormat="1" applyFont="1" applyFill="1" applyAlignment="1">
      <alignment horizontal="center"/>
    </xf>
    <xf numFmtId="0" fontId="7" fillId="0" borderId="0" xfId="0" applyFont="1" applyFill="1" applyAlignment="1"/>
    <xf numFmtId="0" fontId="8" fillId="0" borderId="0" xfId="0" applyFont="1" applyFill="1" applyAlignment="1"/>
    <xf numFmtId="0" fontId="10" fillId="0" borderId="0" xfId="0" applyFont="1" applyFill="1" applyAlignment="1">
      <alignment horizontal="center"/>
    </xf>
    <xf numFmtId="164" fontId="8" fillId="0" borderId="0" xfId="0" applyNumberFormat="1" applyFont="1" applyFill="1" applyAlignment="1">
      <alignment horizontal="right"/>
    </xf>
    <xf numFmtId="49" fontId="9" fillId="0" borderId="0" xfId="0" applyNumberFormat="1" applyFont="1" applyFill="1" applyAlignment="1">
      <alignment horizontal="center"/>
    </xf>
    <xf numFmtId="49" fontId="8" fillId="0" borderId="0" xfId="0" applyNumberFormat="1" applyFont="1" applyFill="1" applyAlignment="1"/>
    <xf numFmtId="37" fontId="8" fillId="0" borderId="0" xfId="0" applyNumberFormat="1" applyFont="1" applyFill="1" applyAlignment="1"/>
    <xf numFmtId="37" fontId="7" fillId="0" borderId="0" xfId="0" applyNumberFormat="1" applyFont="1" applyFill="1" applyAlignment="1"/>
    <xf numFmtId="0" fontId="8" fillId="0" borderId="0" xfId="0" applyFont="1" applyFill="1" applyBorder="1" applyAlignment="1">
      <alignment horizontal="center"/>
    </xf>
    <xf numFmtId="169" fontId="8" fillId="0" borderId="3" xfId="12" applyNumberFormat="1" applyFont="1" applyFill="1" applyBorder="1" applyAlignment="1">
      <alignment horizontal="center"/>
    </xf>
    <xf numFmtId="169" fontId="8" fillId="0" borderId="0" xfId="12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164" fontId="8" fillId="0" borderId="3" xfId="0" applyNumberFormat="1" applyFont="1" applyFill="1" applyBorder="1" applyAlignment="1">
      <alignment horizontal="right"/>
    </xf>
    <xf numFmtId="164" fontId="8" fillId="0" borderId="6" xfId="0" applyNumberFormat="1" applyFont="1" applyFill="1" applyBorder="1" applyAlignment="1">
      <alignment horizontal="center"/>
    </xf>
    <xf numFmtId="37" fontId="8" fillId="0" borderId="0" xfId="0" applyNumberFormat="1" applyFont="1" applyFill="1" applyAlignment="1">
      <alignment horizontal="center"/>
    </xf>
    <xf numFmtId="0" fontId="8" fillId="0" borderId="0" xfId="1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164" fontId="8" fillId="0" borderId="7" xfId="0" applyNumberFormat="1" applyFont="1" applyFill="1" applyBorder="1" applyAlignment="1">
      <alignment horizontal="center"/>
    </xf>
    <xf numFmtId="164" fontId="8" fillId="0" borderId="0" xfId="0" applyNumberFormat="1" applyFont="1" applyFill="1" applyAlignment="1"/>
    <xf numFmtId="164" fontId="8" fillId="0" borderId="0" xfId="0" applyNumberFormat="1" applyFont="1" applyFill="1" applyBorder="1" applyAlignment="1"/>
    <xf numFmtId="37" fontId="8" fillId="0" borderId="0" xfId="0" applyNumberFormat="1" applyFont="1" applyFill="1" applyBorder="1" applyAlignment="1"/>
    <xf numFmtId="164" fontId="8" fillId="0" borderId="0" xfId="0" applyNumberFormat="1" applyFont="1" applyFill="1" applyBorder="1" applyAlignment="1">
      <alignment horizontal="right"/>
    </xf>
    <xf numFmtId="164" fontId="8" fillId="0" borderId="8" xfId="0" applyNumberFormat="1" applyFont="1" applyFill="1" applyBorder="1" applyAlignment="1">
      <alignment horizontal="center"/>
    </xf>
    <xf numFmtId="37" fontId="10" fillId="0" borderId="0" xfId="0" applyNumberFormat="1" applyFont="1" applyFill="1" applyAlignment="1">
      <alignment horizontal="center"/>
    </xf>
    <xf numFmtId="164" fontId="8" fillId="0" borderId="7" xfId="0" applyNumberFormat="1" applyFont="1" applyFill="1" applyBorder="1" applyAlignment="1">
      <alignment horizontal="right"/>
    </xf>
    <xf numFmtId="169" fontId="8" fillId="0" borderId="0" xfId="0" applyNumberFormat="1" applyFont="1" applyFill="1" applyBorder="1" applyAlignment="1">
      <alignment horizontal="center"/>
    </xf>
    <xf numFmtId="164" fontId="8" fillId="0" borderId="5" xfId="0" applyNumberFormat="1" applyFont="1" applyFill="1" applyBorder="1" applyAlignment="1">
      <alignment horizontal="right"/>
    </xf>
    <xf numFmtId="37" fontId="10" fillId="0" borderId="0" xfId="0" applyNumberFormat="1" applyFont="1" applyFill="1" applyBorder="1" applyAlignment="1">
      <alignment horizontal="center"/>
    </xf>
    <xf numFmtId="164" fontId="8" fillId="0" borderId="7" xfId="0" applyNumberFormat="1" applyFont="1" applyFill="1" applyBorder="1" applyAlignment="1"/>
    <xf numFmtId="164" fontId="8" fillId="0" borderId="3" xfId="0" applyNumberFormat="1" applyFont="1" applyFill="1" applyBorder="1" applyAlignment="1"/>
    <xf numFmtId="170" fontId="8" fillId="0" borderId="0" xfId="0" applyNumberFormat="1" applyFont="1" applyFill="1" applyBorder="1" applyAlignment="1"/>
    <xf numFmtId="164" fontId="8" fillId="0" borderId="5" xfId="0" applyNumberFormat="1" applyFont="1" applyFill="1" applyBorder="1" applyAlignment="1"/>
    <xf numFmtId="170" fontId="8" fillId="0" borderId="5" xfId="0" applyNumberFormat="1" applyFont="1" applyFill="1" applyBorder="1" applyAlignment="1"/>
    <xf numFmtId="170" fontId="8" fillId="0" borderId="0" xfId="0" applyNumberFormat="1" applyFont="1" applyFill="1" applyBorder="1" applyAlignment="1">
      <alignment horizontal="right"/>
    </xf>
    <xf numFmtId="0" fontId="7" fillId="0" borderId="0" xfId="11" applyFont="1" applyFill="1" applyAlignment="1"/>
    <xf numFmtId="0" fontId="8" fillId="0" borderId="0" xfId="11" applyFont="1" applyFill="1" applyAlignment="1"/>
    <xf numFmtId="37" fontId="8" fillId="0" borderId="0" xfId="0" applyNumberFormat="1" applyFont="1" applyFill="1" applyAlignment="1">
      <alignment horizontal="centerContinuous"/>
    </xf>
    <xf numFmtId="37" fontId="8" fillId="0" borderId="0" xfId="0" applyNumberFormat="1" applyFont="1" applyFill="1" applyAlignment="1">
      <alignment horizontal="left"/>
    </xf>
    <xf numFmtId="49" fontId="8" fillId="0" borderId="0" xfId="0" applyNumberFormat="1" applyFont="1" applyFill="1" applyAlignment="1">
      <alignment horizontal="center"/>
    </xf>
    <xf numFmtId="37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/>
    <xf numFmtId="170" fontId="8" fillId="0" borderId="5" xfId="0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center"/>
    </xf>
    <xf numFmtId="37" fontId="8" fillId="0" borderId="0" xfId="0" applyNumberFormat="1" applyFont="1" applyFill="1" applyBorder="1" applyAlignment="1">
      <alignment horizontal="right"/>
    </xf>
    <xf numFmtId="37" fontId="7" fillId="0" borderId="0" xfId="0" applyNumberFormat="1" applyFont="1" applyFill="1" applyAlignment="1">
      <alignment horizontal="left"/>
    </xf>
    <xf numFmtId="169" fontId="8" fillId="0" borderId="0" xfId="12" applyNumberFormat="1" applyFont="1" applyFill="1" applyBorder="1" applyAlignment="1">
      <alignment horizontal="center"/>
    </xf>
    <xf numFmtId="37" fontId="8" fillId="0" borderId="3" xfId="0" applyNumberFormat="1" applyFont="1" applyFill="1" applyBorder="1" applyAlignment="1">
      <alignment horizontal="center"/>
    </xf>
    <xf numFmtId="164" fontId="8" fillId="0" borderId="6" xfId="0" applyNumberFormat="1" applyFont="1" applyFill="1" applyBorder="1" applyAlignment="1"/>
    <xf numFmtId="164" fontId="10" fillId="0" borderId="0" xfId="0" applyNumberFormat="1" applyFont="1" applyFill="1" applyAlignment="1">
      <alignment horizontal="center"/>
    </xf>
    <xf numFmtId="0" fontId="7" fillId="0" borderId="0" xfId="11" applyFont="1"/>
    <xf numFmtId="164" fontId="8" fillId="0" borderId="0" xfId="0" applyNumberFormat="1" applyFont="1" applyAlignment="1">
      <alignment horizontal="center"/>
    </xf>
    <xf numFmtId="164" fontId="8" fillId="0" borderId="0" xfId="0" applyNumberFormat="1" applyFont="1"/>
    <xf numFmtId="37" fontId="8" fillId="0" borderId="0" xfId="0" applyNumberFormat="1" applyFont="1"/>
    <xf numFmtId="0" fontId="7" fillId="0" borderId="0" xfId="0" applyFont="1" applyFill="1" applyAlignment="1">
      <alignment horizontal="left"/>
    </xf>
    <xf numFmtId="38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164" fontId="10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 applyAlignment="1">
      <alignment horizontal="centerContinuous"/>
    </xf>
    <xf numFmtId="164" fontId="9" fillId="0" borderId="0" xfId="0" applyNumberFormat="1" applyFont="1" applyFill="1" applyAlignment="1">
      <alignment horizontal="center"/>
    </xf>
    <xf numFmtId="164" fontId="8" fillId="0" borderId="0" xfId="0" applyNumberFormat="1" applyFont="1" applyFill="1" applyBorder="1" applyAlignment="1"/>
    <xf numFmtId="164" fontId="8" fillId="0" borderId="3" xfId="0" applyNumberFormat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 applyAlignment="1">
      <alignment horizontal="center"/>
    </xf>
    <xf numFmtId="164" fontId="8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164" fontId="8" fillId="0" borderId="0" xfId="0" applyNumberFormat="1" applyFont="1" applyBorder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Continuous"/>
    </xf>
    <xf numFmtId="37" fontId="7" fillId="0" borderId="0" xfId="0" applyNumberFormat="1" applyFont="1" applyAlignment="1">
      <alignment horizontal="left"/>
    </xf>
    <xf numFmtId="37" fontId="8" fillId="0" borderId="0" xfId="0" applyNumberFormat="1" applyFont="1" applyAlignment="1">
      <alignment horizontal="centerContinuous"/>
    </xf>
    <xf numFmtId="0" fontId="9" fillId="0" borderId="0" xfId="0" applyFont="1" applyAlignment="1">
      <alignment horizontal="center"/>
    </xf>
    <xf numFmtId="37" fontId="9" fillId="0" borderId="0" xfId="0" applyNumberFormat="1" applyFont="1" applyAlignment="1">
      <alignment horizontal="center"/>
    </xf>
    <xf numFmtId="15" fontId="9" fillId="0" borderId="0" xfId="0" quotePrefix="1" applyNumberFormat="1" applyFont="1" applyAlignment="1">
      <alignment horizontal="center"/>
    </xf>
    <xf numFmtId="49" fontId="8" fillId="0" borderId="0" xfId="0" applyNumberFormat="1" applyFont="1" applyAlignment="1">
      <alignment horizontal="center"/>
    </xf>
    <xf numFmtId="15" fontId="8" fillId="0" borderId="0" xfId="0" applyNumberFormat="1" applyFont="1" applyAlignment="1">
      <alignment horizontal="center"/>
    </xf>
    <xf numFmtId="16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quotePrefix="1" applyFont="1" applyAlignment="1">
      <alignment horizontal="center"/>
    </xf>
    <xf numFmtId="0" fontId="8" fillId="0" borderId="0" xfId="0" quotePrefix="1" applyFont="1" applyAlignment="1">
      <alignment horizontal="center"/>
    </xf>
    <xf numFmtId="37" fontId="8" fillId="0" borderId="0" xfId="0" applyNumberFormat="1" applyFont="1" applyAlignment="1">
      <alignment horizontal="center"/>
    </xf>
    <xf numFmtId="0" fontId="8" fillId="0" borderId="0" xfId="0" applyFont="1"/>
    <xf numFmtId="37" fontId="10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0" fontId="10" fillId="0" borderId="0" xfId="0" applyFont="1" applyAlignment="1">
      <alignment horizontal="center"/>
    </xf>
    <xf numFmtId="164" fontId="8" fillId="0" borderId="3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164" fontId="10" fillId="0" borderId="0" xfId="0" applyNumberFormat="1" applyFont="1" applyAlignment="1">
      <alignment horizontal="center"/>
    </xf>
    <xf numFmtId="164" fontId="8" fillId="0" borderId="6" xfId="0" applyNumberFormat="1" applyFont="1" applyBorder="1" applyAlignment="1">
      <alignment horizontal="right"/>
    </xf>
    <xf numFmtId="3" fontId="8" fillId="0" borderId="0" xfId="0" applyNumberFormat="1" applyFont="1" applyAlignment="1">
      <alignment wrapText="1"/>
    </xf>
    <xf numFmtId="170" fontId="8" fillId="0" borderId="0" xfId="0" applyNumberFormat="1" applyFont="1" applyAlignment="1">
      <alignment horizontal="centerContinuous"/>
    </xf>
    <xf numFmtId="38" fontId="7" fillId="0" borderId="0" xfId="0" applyNumberFormat="1" applyFont="1" applyAlignment="1">
      <alignment horizontal="left"/>
    </xf>
    <xf numFmtId="170" fontId="8" fillId="0" borderId="0" xfId="0" applyNumberFormat="1" applyFont="1" applyAlignment="1">
      <alignment horizontal="right"/>
    </xf>
    <xf numFmtId="38" fontId="8" fillId="0" borderId="0" xfId="0" applyNumberFormat="1" applyFont="1" applyAlignment="1">
      <alignment horizontal="left"/>
    </xf>
    <xf numFmtId="164" fontId="8" fillId="0" borderId="7" xfId="0" applyNumberFormat="1" applyFont="1" applyBorder="1" applyAlignment="1">
      <alignment horizontal="center"/>
    </xf>
    <xf numFmtId="164" fontId="8" fillId="0" borderId="0" xfId="0" quotePrefix="1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164" fontId="9" fillId="0" borderId="0" xfId="0" quotePrefix="1" applyNumberFormat="1" applyFont="1" applyAlignment="1">
      <alignment horizontal="center"/>
    </xf>
    <xf numFmtId="164" fontId="8" fillId="0" borderId="5" xfId="0" applyNumberFormat="1" applyFont="1" applyBorder="1" applyAlignment="1">
      <alignment horizontal="right"/>
    </xf>
    <xf numFmtId="171" fontId="10" fillId="0" borderId="0" xfId="0" applyNumberFormat="1" applyFont="1" applyAlignment="1">
      <alignment horizontal="center"/>
    </xf>
    <xf numFmtId="38" fontId="8" fillId="0" borderId="0" xfId="0" applyNumberFormat="1" applyFont="1" applyAlignment="1">
      <alignment horizontal="right"/>
    </xf>
    <xf numFmtId="37" fontId="8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8" fillId="0" borderId="3" xfId="0" applyFont="1" applyFill="1" applyBorder="1" applyAlignment="1">
      <alignment horizontal="center"/>
    </xf>
    <xf numFmtId="38" fontId="8" fillId="0" borderId="0" xfId="0" applyNumberFormat="1" applyFont="1" applyFill="1" applyAlignment="1">
      <alignment horizontal="right"/>
    </xf>
    <xf numFmtId="0" fontId="7" fillId="0" borderId="0" xfId="0" applyFont="1" applyAlignment="1"/>
    <xf numFmtId="38" fontId="8" fillId="0" borderId="0" xfId="0" applyNumberFormat="1" applyFont="1" applyAlignment="1"/>
    <xf numFmtId="37" fontId="8" fillId="0" borderId="0" xfId="0" applyNumberFormat="1" applyFont="1" applyAlignment="1"/>
    <xf numFmtId="170" fontId="8" fillId="0" borderId="0" xfId="0" applyNumberFormat="1" applyFont="1" applyAlignment="1"/>
    <xf numFmtId="0" fontId="8" fillId="0" borderId="0" xfId="0" applyFont="1" applyAlignment="1"/>
    <xf numFmtId="3" fontId="8" fillId="0" borderId="0" xfId="0" applyNumberFormat="1" applyFont="1" applyAlignment="1"/>
    <xf numFmtId="164" fontId="8" fillId="0" borderId="0" xfId="0" applyNumberFormat="1" applyFont="1" applyAlignment="1"/>
    <xf numFmtId="37" fontId="7" fillId="0" borderId="0" xfId="0" applyNumberFormat="1" applyFont="1" applyAlignment="1"/>
    <xf numFmtId="37" fontId="8" fillId="0" borderId="4" xfId="0" applyNumberFormat="1" applyFont="1" applyBorder="1" applyAlignment="1"/>
    <xf numFmtId="38" fontId="8" fillId="0" borderId="0" xfId="0" applyNumberFormat="1" applyFont="1" applyAlignment="1">
      <alignment horizontal="right"/>
    </xf>
    <xf numFmtId="38" fontId="7" fillId="0" borderId="3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38" fontId="7" fillId="0" borderId="3" xfId="0" applyNumberFormat="1" applyFont="1" applyFill="1" applyBorder="1" applyAlignment="1">
      <alignment horizontal="center"/>
    </xf>
    <xf numFmtId="37" fontId="8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left"/>
    </xf>
    <xf numFmtId="0" fontId="8" fillId="0" borderId="7" xfId="0" applyFont="1" applyFill="1" applyBorder="1" applyAlignment="1">
      <alignment horizontal="center"/>
    </xf>
    <xf numFmtId="0" fontId="8" fillId="0" borderId="3" xfId="1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169" fontId="8" fillId="0" borderId="7" xfId="12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8" fillId="0" borderId="0" xfId="11" applyFont="1" applyFill="1" applyAlignment="1">
      <alignment horizontal="right"/>
    </xf>
    <xf numFmtId="38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right"/>
    </xf>
  </cellXfs>
  <cellStyles count="15">
    <cellStyle name="comma zerodec" xfId="1"/>
    <cellStyle name="Currency1" xfId="2"/>
    <cellStyle name="Dollar (zero dec)" xfId="3"/>
    <cellStyle name="Grey" xfId="4"/>
    <cellStyle name="Input [yellow]" xfId="5"/>
    <cellStyle name="no dec" xfId="6"/>
    <cellStyle name="Normal" xfId="0" builtinId="0"/>
    <cellStyle name="Normal - Style1" xfId="7"/>
    <cellStyle name="Normal 11 2" xfId="14"/>
    <cellStyle name="Normal 2" xfId="12"/>
    <cellStyle name="Normal 2 2" xfId="13"/>
    <cellStyle name="Normal 97" xfId="10"/>
    <cellStyle name="Normal_CE-Thai" xfId="11"/>
    <cellStyle name="Percent [2]" xfId="8"/>
    <cellStyle name="Quantity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5"/>
  <sheetViews>
    <sheetView showGridLines="0" tabSelected="1" view="pageBreakPreview" zoomScaleNormal="110" zoomScaleSheetLayoutView="100" workbookViewId="0">
      <selection activeCell="B82" sqref="B82:C82"/>
    </sheetView>
  </sheetViews>
  <sheetFormatPr defaultColWidth="10.5546875" defaultRowHeight="24" customHeight="1"/>
  <cols>
    <col min="1" max="1" width="49.44140625" style="112" customWidth="1"/>
    <col min="2" max="2" width="5.5546875" style="112" customWidth="1"/>
    <col min="3" max="3" width="6.33203125" style="112" customWidth="1"/>
    <col min="4" max="4" width="1.33203125" style="112" customWidth="1"/>
    <col min="5" max="5" width="18.5546875" style="112" customWidth="1"/>
    <col min="6" max="6" width="1.109375" style="112" customWidth="1"/>
    <col min="7" max="7" width="18.5546875" style="112" customWidth="1"/>
    <col min="8" max="8" width="1.109375" style="112" customWidth="1"/>
    <col min="9" max="9" width="18.5546875" style="113" customWidth="1"/>
    <col min="10" max="10" width="1.109375" style="112" customWidth="1"/>
    <col min="11" max="11" width="18.5546875" style="112" customWidth="1"/>
    <col min="12" max="12" width="0.5546875" style="112" customWidth="1"/>
    <col min="13" max="16384" width="10.5546875" style="112"/>
  </cols>
  <sheetData>
    <row r="1" spans="1:22" s="72" customFormat="1" ht="24" customHeight="1">
      <c r="A1" s="121" t="s">
        <v>123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2" spans="1:22" s="72" customFormat="1" ht="24" customHeight="1">
      <c r="A2" s="110" t="s">
        <v>0</v>
      </c>
      <c r="B2" s="73"/>
      <c r="C2" s="73"/>
      <c r="D2" s="73"/>
      <c r="E2" s="73"/>
      <c r="F2" s="73"/>
      <c r="G2" s="73"/>
      <c r="H2" s="73"/>
      <c r="I2" s="73"/>
    </row>
    <row r="3" spans="1:22" s="72" customFormat="1" ht="24" customHeight="1">
      <c r="A3" s="110" t="s">
        <v>180</v>
      </c>
      <c r="B3" s="73"/>
      <c r="C3" s="73"/>
      <c r="D3" s="73"/>
      <c r="E3" s="73"/>
      <c r="F3" s="73"/>
      <c r="G3" s="73"/>
      <c r="H3" s="73"/>
      <c r="I3" s="73"/>
    </row>
    <row r="4" spans="1:22" ht="24" customHeight="1">
      <c r="A4" s="119" t="s">
        <v>1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1"/>
      <c r="N4" s="111"/>
      <c r="O4" s="111"/>
      <c r="P4" s="111"/>
      <c r="Q4" s="111"/>
      <c r="R4" s="111"/>
      <c r="S4" s="111"/>
      <c r="T4" s="111"/>
      <c r="U4" s="111"/>
      <c r="V4" s="111"/>
    </row>
    <row r="5" spans="1:22" ht="24" customHeight="1">
      <c r="E5" s="120" t="s">
        <v>96</v>
      </c>
      <c r="F5" s="120"/>
      <c r="G5" s="120"/>
      <c r="H5" s="105"/>
      <c r="I5" s="120" t="s">
        <v>2</v>
      </c>
      <c r="J5" s="120"/>
      <c r="K5" s="120"/>
    </row>
    <row r="6" spans="1:22" ht="24" customHeight="1">
      <c r="A6" s="74"/>
      <c r="B6" s="75"/>
      <c r="C6" s="76" t="s">
        <v>3</v>
      </c>
      <c r="D6" s="77"/>
      <c r="E6" s="78" t="s">
        <v>181</v>
      </c>
      <c r="F6" s="75"/>
      <c r="G6" s="78" t="s">
        <v>171</v>
      </c>
      <c r="H6" s="77"/>
      <c r="I6" s="78" t="s">
        <v>181</v>
      </c>
      <c r="J6" s="75"/>
      <c r="K6" s="78" t="s">
        <v>171</v>
      </c>
      <c r="L6" s="79"/>
    </row>
    <row r="7" spans="1:22" ht="24" customHeight="1">
      <c r="A7" s="74"/>
      <c r="B7" s="75"/>
      <c r="C7" s="77"/>
      <c r="D7" s="77"/>
      <c r="E7" s="80" t="s">
        <v>4</v>
      </c>
      <c r="F7" s="75"/>
      <c r="G7" s="80" t="s">
        <v>6</v>
      </c>
      <c r="H7" s="77"/>
      <c r="I7" s="80" t="s">
        <v>4</v>
      </c>
      <c r="J7" s="75"/>
      <c r="K7" s="80" t="s">
        <v>6</v>
      </c>
      <c r="L7" s="79"/>
    </row>
    <row r="8" spans="1:22" ht="24" customHeight="1">
      <c r="A8" s="74"/>
      <c r="B8" s="75"/>
      <c r="C8" s="77"/>
      <c r="D8" s="77"/>
      <c r="E8" s="81" t="s">
        <v>5</v>
      </c>
      <c r="F8" s="75"/>
      <c r="G8" s="82"/>
      <c r="H8" s="77"/>
      <c r="I8" s="81" t="s">
        <v>5</v>
      </c>
      <c r="J8" s="75"/>
      <c r="K8" s="82"/>
      <c r="L8" s="79"/>
    </row>
    <row r="9" spans="1:22" ht="24" customHeight="1">
      <c r="A9" s="110" t="s">
        <v>7</v>
      </c>
      <c r="B9" s="75"/>
      <c r="C9" s="77"/>
      <c r="D9" s="77"/>
      <c r="E9" s="77"/>
      <c r="F9" s="77"/>
      <c r="G9" s="77"/>
      <c r="H9" s="77"/>
      <c r="I9" s="83"/>
      <c r="J9" s="75"/>
      <c r="K9" s="84"/>
    </row>
    <row r="10" spans="1:22" ht="24" customHeight="1">
      <c r="A10" s="110" t="s">
        <v>8</v>
      </c>
      <c r="B10" s="85"/>
      <c r="K10" s="113"/>
    </row>
    <row r="11" spans="1:22" ht="24" customHeight="1">
      <c r="A11" s="114" t="s">
        <v>9</v>
      </c>
      <c r="B11" s="85"/>
      <c r="C11" s="87">
        <v>3</v>
      </c>
      <c r="D11" s="85"/>
      <c r="E11" s="88">
        <v>330096</v>
      </c>
      <c r="F11" s="55"/>
      <c r="G11" s="88">
        <v>364027</v>
      </c>
      <c r="H11" s="55"/>
      <c r="I11" s="88">
        <v>254706</v>
      </c>
      <c r="J11" s="55"/>
      <c r="K11" s="88">
        <v>240405</v>
      </c>
    </row>
    <row r="12" spans="1:22" ht="24" customHeight="1">
      <c r="A12" s="114" t="s">
        <v>10</v>
      </c>
      <c r="B12" s="85"/>
      <c r="C12" s="87" t="s">
        <v>162</v>
      </c>
      <c r="D12" s="85"/>
      <c r="E12" s="88">
        <v>680009</v>
      </c>
      <c r="F12" s="55"/>
      <c r="G12" s="88">
        <v>789334</v>
      </c>
      <c r="H12" s="55"/>
      <c r="I12" s="88">
        <v>684827</v>
      </c>
      <c r="J12" s="55"/>
      <c r="K12" s="88">
        <v>776848</v>
      </c>
    </row>
    <row r="13" spans="1:22" ht="24" customHeight="1">
      <c r="A13" s="114" t="s">
        <v>11</v>
      </c>
      <c r="B13" s="85"/>
      <c r="C13" s="89"/>
      <c r="D13" s="85"/>
      <c r="E13" s="88">
        <v>86328</v>
      </c>
      <c r="F13" s="55"/>
      <c r="G13" s="88">
        <v>115663</v>
      </c>
      <c r="H13" s="55"/>
      <c r="I13" s="88">
        <v>86328</v>
      </c>
      <c r="J13" s="55"/>
      <c r="K13" s="88">
        <v>115663</v>
      </c>
    </row>
    <row r="14" spans="1:22" ht="24" customHeight="1">
      <c r="A14" s="114" t="s">
        <v>172</v>
      </c>
      <c r="B14" s="85"/>
      <c r="C14" s="89"/>
      <c r="D14" s="85"/>
      <c r="E14" s="88">
        <v>44579</v>
      </c>
      <c r="F14" s="55"/>
      <c r="G14" s="88">
        <v>36902</v>
      </c>
      <c r="H14" s="55"/>
      <c r="I14" s="88">
        <v>39247</v>
      </c>
      <c r="J14" s="55"/>
      <c r="K14" s="88">
        <v>31629</v>
      </c>
    </row>
    <row r="15" spans="1:22" ht="24" customHeight="1">
      <c r="A15" s="114" t="s">
        <v>173</v>
      </c>
      <c r="B15" s="85"/>
      <c r="C15" s="89"/>
      <c r="D15" s="85"/>
      <c r="E15" s="88"/>
      <c r="F15" s="55"/>
      <c r="G15" s="88"/>
      <c r="H15" s="55"/>
      <c r="I15" s="88"/>
      <c r="J15" s="55"/>
      <c r="K15" s="88"/>
    </row>
    <row r="16" spans="1:22" ht="24" customHeight="1">
      <c r="A16" s="114" t="s">
        <v>149</v>
      </c>
      <c r="B16" s="85"/>
      <c r="C16" s="89">
        <v>5</v>
      </c>
      <c r="D16" s="85"/>
      <c r="E16" s="88">
        <v>104148</v>
      </c>
      <c r="F16" s="55"/>
      <c r="G16" s="88">
        <v>32638</v>
      </c>
      <c r="H16" s="55"/>
      <c r="I16" s="88">
        <v>0</v>
      </c>
      <c r="J16" s="55"/>
      <c r="K16" s="88">
        <v>0</v>
      </c>
    </row>
    <row r="17" spans="1:12" ht="24" customHeight="1">
      <c r="A17" s="114" t="s">
        <v>170</v>
      </c>
      <c r="B17" s="85"/>
      <c r="C17" s="89">
        <v>6</v>
      </c>
      <c r="D17" s="85"/>
      <c r="E17" s="88">
        <v>10312</v>
      </c>
      <c r="F17" s="55"/>
      <c r="G17" s="88">
        <v>5079</v>
      </c>
      <c r="H17" s="55"/>
      <c r="I17" s="88">
        <v>0</v>
      </c>
      <c r="J17" s="55"/>
      <c r="K17" s="88">
        <v>0</v>
      </c>
      <c r="L17" s="115"/>
    </row>
    <row r="18" spans="1:12" ht="24" customHeight="1">
      <c r="A18" s="114" t="s">
        <v>12</v>
      </c>
      <c r="B18" s="85"/>
      <c r="C18" s="89"/>
      <c r="D18" s="85"/>
      <c r="E18" s="88"/>
      <c r="F18" s="55"/>
      <c r="G18" s="88"/>
      <c r="H18" s="55"/>
      <c r="I18" s="88"/>
      <c r="J18" s="55"/>
      <c r="K18" s="88"/>
      <c r="L18" s="115"/>
    </row>
    <row r="19" spans="1:12" ht="24" customHeight="1">
      <c r="A19" s="114" t="s">
        <v>142</v>
      </c>
      <c r="B19" s="85"/>
      <c r="C19" s="89"/>
      <c r="D19" s="85"/>
      <c r="E19" s="88">
        <v>6582</v>
      </c>
      <c r="F19" s="55"/>
      <c r="G19" s="88">
        <v>7617</v>
      </c>
      <c r="H19" s="55"/>
      <c r="I19" s="88">
        <v>0</v>
      </c>
      <c r="J19" s="55"/>
      <c r="K19" s="88">
        <v>0</v>
      </c>
    </row>
    <row r="20" spans="1:12" ht="24" customHeight="1">
      <c r="A20" s="114" t="s">
        <v>13</v>
      </c>
      <c r="C20" s="89"/>
      <c r="D20" s="85"/>
      <c r="E20" s="90">
        <v>37889</v>
      </c>
      <c r="F20" s="55"/>
      <c r="G20" s="90">
        <v>46146</v>
      </c>
      <c r="H20" s="55"/>
      <c r="I20" s="90">
        <v>35501</v>
      </c>
      <c r="J20" s="55"/>
      <c r="K20" s="90">
        <v>44431</v>
      </c>
    </row>
    <row r="21" spans="1:12" ht="24" customHeight="1">
      <c r="A21" s="110" t="s">
        <v>14</v>
      </c>
      <c r="C21" s="89"/>
      <c r="D21" s="87"/>
      <c r="E21" s="91">
        <f>SUM(E11:E20)</f>
        <v>1299943</v>
      </c>
      <c r="F21" s="88"/>
      <c r="G21" s="91">
        <f>SUM(G11:G20)</f>
        <v>1397406</v>
      </c>
      <c r="H21" s="92"/>
      <c r="I21" s="91">
        <f>SUM(I11:I20)</f>
        <v>1100609</v>
      </c>
      <c r="J21" s="88"/>
      <c r="K21" s="91">
        <f>SUM(K11:K20)</f>
        <v>1208976</v>
      </c>
      <c r="L21" s="81"/>
    </row>
    <row r="22" spans="1:12" ht="24" customHeight="1">
      <c r="A22" s="110" t="s">
        <v>15</v>
      </c>
      <c r="C22" s="89"/>
      <c r="D22" s="85"/>
      <c r="E22" s="55"/>
      <c r="F22" s="55"/>
      <c r="G22" s="55"/>
      <c r="H22" s="55"/>
      <c r="I22" s="88"/>
      <c r="J22" s="55"/>
      <c r="K22" s="88"/>
    </row>
    <row r="23" spans="1:12" ht="24" customHeight="1">
      <c r="A23" s="114" t="s">
        <v>174</v>
      </c>
      <c r="C23" s="89"/>
      <c r="D23" s="85"/>
      <c r="E23" s="55"/>
      <c r="F23" s="55"/>
      <c r="G23" s="55"/>
      <c r="H23" s="55"/>
      <c r="I23" s="88"/>
      <c r="J23" s="55"/>
      <c r="K23" s="88"/>
    </row>
    <row r="24" spans="1:12" ht="24" customHeight="1">
      <c r="A24" s="114" t="s">
        <v>149</v>
      </c>
      <c r="C24" s="89">
        <v>5</v>
      </c>
      <c r="D24" s="85"/>
      <c r="E24" s="88">
        <v>119769</v>
      </c>
      <c r="F24" s="55"/>
      <c r="G24" s="88">
        <v>68072</v>
      </c>
      <c r="H24" s="55"/>
      <c r="I24" s="88">
        <v>0</v>
      </c>
      <c r="J24" s="55"/>
      <c r="K24" s="88">
        <v>0</v>
      </c>
    </row>
    <row r="25" spans="1:12" ht="24" customHeight="1">
      <c r="A25" s="114" t="s">
        <v>175</v>
      </c>
      <c r="C25" s="89">
        <v>6</v>
      </c>
      <c r="D25" s="85"/>
      <c r="E25" s="88">
        <v>5213</v>
      </c>
      <c r="F25" s="55"/>
      <c r="G25" s="88">
        <v>3678</v>
      </c>
      <c r="H25" s="55"/>
      <c r="I25" s="88">
        <v>0</v>
      </c>
      <c r="J25" s="55"/>
      <c r="K25" s="88">
        <v>0</v>
      </c>
    </row>
    <row r="26" spans="1:12" ht="24" customHeight="1">
      <c r="A26" s="114" t="s">
        <v>124</v>
      </c>
      <c r="C26" s="89"/>
      <c r="D26" s="85"/>
      <c r="E26" s="88">
        <v>0</v>
      </c>
      <c r="F26" s="55"/>
      <c r="G26" s="88">
        <v>0</v>
      </c>
      <c r="H26" s="55"/>
      <c r="I26" s="88">
        <v>449925</v>
      </c>
      <c r="J26" s="55"/>
      <c r="K26" s="88">
        <v>449925</v>
      </c>
    </row>
    <row r="27" spans="1:12" ht="24" customHeight="1">
      <c r="A27" s="114" t="s">
        <v>176</v>
      </c>
      <c r="C27" s="89">
        <v>7</v>
      </c>
      <c r="D27" s="85"/>
      <c r="E27" s="88">
        <v>274567</v>
      </c>
      <c r="F27" s="55"/>
      <c r="G27" s="88">
        <v>0</v>
      </c>
      <c r="H27" s="55"/>
      <c r="I27" s="88">
        <v>248750</v>
      </c>
      <c r="J27" s="55"/>
      <c r="K27" s="88">
        <v>0</v>
      </c>
    </row>
    <row r="28" spans="1:12" ht="24" customHeight="1">
      <c r="A28" s="114" t="s">
        <v>143</v>
      </c>
      <c r="C28" s="89">
        <v>8</v>
      </c>
      <c r="D28" s="85"/>
      <c r="E28" s="88">
        <v>0</v>
      </c>
      <c r="F28" s="55"/>
      <c r="G28" s="88">
        <v>102000</v>
      </c>
      <c r="H28" s="55"/>
      <c r="I28" s="88">
        <v>0</v>
      </c>
      <c r="J28" s="55"/>
      <c r="K28" s="88">
        <v>102000</v>
      </c>
    </row>
    <row r="29" spans="1:12" ht="24" customHeight="1">
      <c r="A29" s="114" t="s">
        <v>16</v>
      </c>
      <c r="C29" s="89">
        <v>9</v>
      </c>
      <c r="D29" s="85"/>
      <c r="E29" s="88">
        <v>920898</v>
      </c>
      <c r="F29" s="55"/>
      <c r="G29" s="88">
        <v>1142928</v>
      </c>
      <c r="H29" s="55"/>
      <c r="I29" s="88">
        <v>844415</v>
      </c>
      <c r="J29" s="55"/>
      <c r="K29" s="88">
        <v>1044774</v>
      </c>
    </row>
    <row r="30" spans="1:12" ht="24" customHeight="1">
      <c r="A30" s="114" t="s">
        <v>144</v>
      </c>
      <c r="C30" s="89">
        <v>2</v>
      </c>
      <c r="D30" s="85"/>
      <c r="E30" s="88">
        <v>126824</v>
      </c>
      <c r="F30" s="55"/>
      <c r="G30" s="88">
        <v>141686</v>
      </c>
      <c r="H30" s="55"/>
      <c r="I30" s="88">
        <v>126824</v>
      </c>
      <c r="J30" s="55"/>
      <c r="K30" s="88">
        <v>141686</v>
      </c>
    </row>
    <row r="31" spans="1:12" ht="24" customHeight="1">
      <c r="A31" s="114" t="s">
        <v>17</v>
      </c>
      <c r="C31" s="89"/>
      <c r="D31" s="85"/>
      <c r="E31" s="88">
        <v>64991</v>
      </c>
      <c r="F31" s="55"/>
      <c r="G31" s="88">
        <v>64178</v>
      </c>
      <c r="H31" s="55"/>
      <c r="I31" s="88">
        <v>64376</v>
      </c>
      <c r="J31" s="55"/>
      <c r="K31" s="88">
        <v>60119</v>
      </c>
    </row>
    <row r="32" spans="1:12" ht="24" customHeight="1">
      <c r="A32" s="114" t="s">
        <v>18</v>
      </c>
      <c r="C32" s="89"/>
      <c r="D32" s="85"/>
      <c r="E32" s="88">
        <v>10915</v>
      </c>
      <c r="F32" s="55"/>
      <c r="G32" s="88">
        <v>7157</v>
      </c>
      <c r="H32" s="55"/>
      <c r="I32" s="88">
        <v>2522</v>
      </c>
      <c r="J32" s="55"/>
      <c r="K32" s="88">
        <v>2767</v>
      </c>
    </row>
    <row r="33" spans="1:22" ht="24" customHeight="1">
      <c r="A33" s="114" t="s">
        <v>19</v>
      </c>
      <c r="C33" s="89"/>
      <c r="D33" s="85"/>
      <c r="E33" s="88">
        <v>10726</v>
      </c>
      <c r="F33" s="55"/>
      <c r="G33" s="88">
        <v>10091</v>
      </c>
      <c r="H33" s="55"/>
      <c r="I33" s="88">
        <v>9643</v>
      </c>
      <c r="J33" s="55"/>
      <c r="K33" s="88">
        <v>9070</v>
      </c>
    </row>
    <row r="34" spans="1:22" ht="24" customHeight="1">
      <c r="A34" s="110" t="s">
        <v>20</v>
      </c>
      <c r="C34" s="89"/>
      <c r="D34" s="85"/>
      <c r="E34" s="91">
        <f>SUM(E24:E33)</f>
        <v>1533903</v>
      </c>
      <c r="F34" s="88"/>
      <c r="G34" s="91">
        <f>SUM(G24:G33)</f>
        <v>1539790</v>
      </c>
      <c r="H34" s="55"/>
      <c r="I34" s="91">
        <f>SUM(I26:I33)</f>
        <v>1746455</v>
      </c>
      <c r="J34" s="88"/>
      <c r="K34" s="91">
        <f>SUM(K26:K33)</f>
        <v>1810341</v>
      </c>
    </row>
    <row r="35" spans="1:22" ht="24" customHeight="1" thickBot="1">
      <c r="A35" s="110" t="s">
        <v>21</v>
      </c>
      <c r="B35" s="85"/>
      <c r="E35" s="93">
        <f>E21+E34</f>
        <v>2833846</v>
      </c>
      <c r="F35" s="55"/>
      <c r="G35" s="93">
        <f>G21+G34</f>
        <v>2937196</v>
      </c>
      <c r="H35" s="116"/>
      <c r="I35" s="93">
        <f>I21+I34</f>
        <v>2847064</v>
      </c>
      <c r="J35" s="55"/>
      <c r="K35" s="93">
        <f>K21+K34</f>
        <v>3019317</v>
      </c>
    </row>
    <row r="36" spans="1:22" ht="24" customHeight="1" thickTop="1">
      <c r="A36" s="117"/>
      <c r="B36" s="85"/>
      <c r="E36" s="88"/>
      <c r="F36" s="116"/>
      <c r="G36" s="88"/>
      <c r="H36" s="116"/>
      <c r="I36" s="88"/>
      <c r="J36" s="116"/>
      <c r="K36" s="88"/>
      <c r="L36" s="81"/>
      <c r="O36" s="94"/>
      <c r="P36" s="94"/>
    </row>
    <row r="37" spans="1:22" ht="24" customHeight="1">
      <c r="A37" s="114" t="s">
        <v>196</v>
      </c>
      <c r="B37" s="85"/>
      <c r="O37" s="94"/>
      <c r="P37" s="94"/>
    </row>
    <row r="38" spans="1:22" ht="24" customHeight="1">
      <c r="A38" s="121" t="s">
        <v>123</v>
      </c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75"/>
      <c r="O38" s="94"/>
      <c r="P38" s="94"/>
    </row>
    <row r="39" spans="1:22" ht="24" customHeight="1">
      <c r="A39" s="110" t="s">
        <v>22</v>
      </c>
      <c r="B39" s="75"/>
      <c r="C39" s="75"/>
      <c r="D39" s="75"/>
      <c r="E39" s="75"/>
      <c r="F39" s="75"/>
      <c r="G39" s="75"/>
      <c r="H39" s="75"/>
      <c r="I39" s="95"/>
      <c r="J39" s="75"/>
      <c r="L39" s="75"/>
      <c r="O39" s="94"/>
      <c r="P39" s="94"/>
    </row>
    <row r="40" spans="1:22" s="72" customFormat="1" ht="24" customHeight="1">
      <c r="A40" s="110" t="s">
        <v>180</v>
      </c>
      <c r="B40" s="73"/>
      <c r="C40" s="73"/>
      <c r="D40" s="73"/>
      <c r="E40" s="73"/>
      <c r="F40" s="73"/>
      <c r="G40" s="73"/>
      <c r="H40" s="73"/>
      <c r="I40" s="73"/>
    </row>
    <row r="41" spans="1:22" ht="24" customHeight="1">
      <c r="A41" s="119" t="s">
        <v>1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1"/>
      <c r="N41" s="111"/>
      <c r="O41" s="111"/>
      <c r="P41" s="111"/>
      <c r="Q41" s="111"/>
      <c r="R41" s="111"/>
      <c r="S41" s="111"/>
      <c r="T41" s="111"/>
      <c r="U41" s="111"/>
      <c r="V41" s="111"/>
    </row>
    <row r="42" spans="1:22" ht="24" customHeight="1">
      <c r="E42" s="120" t="s">
        <v>96</v>
      </c>
      <c r="F42" s="120"/>
      <c r="G42" s="120"/>
      <c r="H42" s="105"/>
      <c r="I42" s="120" t="s">
        <v>2</v>
      </c>
      <c r="J42" s="120"/>
      <c r="K42" s="120"/>
    </row>
    <row r="43" spans="1:22" ht="24" customHeight="1">
      <c r="A43" s="74"/>
      <c r="B43" s="75"/>
      <c r="C43" s="76" t="s">
        <v>3</v>
      </c>
      <c r="D43" s="77"/>
      <c r="E43" s="78" t="s">
        <v>181</v>
      </c>
      <c r="F43" s="75"/>
      <c r="G43" s="78" t="s">
        <v>171</v>
      </c>
      <c r="H43" s="77"/>
      <c r="I43" s="78" t="s">
        <v>181</v>
      </c>
      <c r="J43" s="75"/>
      <c r="K43" s="78" t="s">
        <v>171</v>
      </c>
      <c r="L43" s="79"/>
    </row>
    <row r="44" spans="1:22" ht="24" customHeight="1">
      <c r="A44" s="74"/>
      <c r="B44" s="75"/>
      <c r="C44" s="77"/>
      <c r="D44" s="77"/>
      <c r="E44" s="80" t="s">
        <v>4</v>
      </c>
      <c r="F44" s="75"/>
      <c r="G44" s="80" t="s">
        <v>6</v>
      </c>
      <c r="H44" s="77"/>
      <c r="I44" s="80" t="s">
        <v>4</v>
      </c>
      <c r="J44" s="75"/>
      <c r="K44" s="80" t="s">
        <v>6</v>
      </c>
      <c r="L44" s="79"/>
    </row>
    <row r="45" spans="1:22" ht="24" customHeight="1">
      <c r="A45" s="74"/>
      <c r="B45" s="75"/>
      <c r="C45" s="77"/>
      <c r="D45" s="77"/>
      <c r="E45" s="81" t="s">
        <v>5</v>
      </c>
      <c r="F45" s="75"/>
      <c r="G45" s="82"/>
      <c r="H45" s="77"/>
      <c r="I45" s="81" t="s">
        <v>5</v>
      </c>
      <c r="J45" s="75"/>
      <c r="K45" s="82"/>
      <c r="L45" s="79"/>
    </row>
    <row r="46" spans="1:22" ht="24" customHeight="1">
      <c r="A46" s="96" t="s">
        <v>23</v>
      </c>
      <c r="B46" s="75"/>
      <c r="C46" s="77"/>
      <c r="D46" s="77"/>
      <c r="E46" s="77"/>
      <c r="F46" s="77"/>
      <c r="G46" s="77"/>
      <c r="H46" s="77"/>
      <c r="I46" s="83"/>
      <c r="J46" s="75"/>
      <c r="K46" s="84"/>
    </row>
    <row r="47" spans="1:22" ht="24" customHeight="1">
      <c r="A47" s="96" t="s">
        <v>24</v>
      </c>
      <c r="B47" s="85"/>
      <c r="I47" s="97"/>
      <c r="K47" s="97"/>
    </row>
    <row r="48" spans="1:22" ht="24" customHeight="1">
      <c r="A48" s="98" t="s">
        <v>145</v>
      </c>
      <c r="B48" s="85"/>
      <c r="C48" s="87"/>
      <c r="E48" s="88">
        <v>430000</v>
      </c>
      <c r="F48" s="116"/>
      <c r="G48" s="88">
        <v>350000</v>
      </c>
      <c r="H48" s="116"/>
      <c r="I48" s="88">
        <v>430000</v>
      </c>
      <c r="J48" s="116"/>
      <c r="K48" s="88">
        <v>350000</v>
      </c>
    </row>
    <row r="49" spans="1:11" ht="24" customHeight="1">
      <c r="A49" s="114" t="s">
        <v>177</v>
      </c>
      <c r="B49" s="85"/>
      <c r="C49" s="87">
        <v>2</v>
      </c>
      <c r="E49" s="88">
        <v>0</v>
      </c>
      <c r="F49" s="116"/>
      <c r="G49" s="88">
        <v>0</v>
      </c>
      <c r="H49" s="116"/>
      <c r="I49" s="88">
        <v>0</v>
      </c>
      <c r="J49" s="116"/>
      <c r="K49" s="88">
        <v>80000</v>
      </c>
    </row>
    <row r="50" spans="1:11" ht="24" customHeight="1">
      <c r="A50" s="98" t="s">
        <v>25</v>
      </c>
      <c r="B50" s="85"/>
      <c r="C50" s="87" t="s">
        <v>178</v>
      </c>
      <c r="E50" s="88">
        <v>554074</v>
      </c>
      <c r="F50" s="116"/>
      <c r="G50" s="88">
        <v>625067</v>
      </c>
      <c r="H50" s="116"/>
      <c r="I50" s="88">
        <v>587707</v>
      </c>
      <c r="J50" s="116"/>
      <c r="K50" s="88">
        <v>632749</v>
      </c>
    </row>
    <row r="51" spans="1:11" ht="24" customHeight="1">
      <c r="A51" s="114" t="s">
        <v>146</v>
      </c>
      <c r="B51" s="85"/>
      <c r="C51" s="87">
        <v>2</v>
      </c>
      <c r="E51" s="88">
        <v>16230</v>
      </c>
      <c r="F51" s="116"/>
      <c r="G51" s="88">
        <v>16589</v>
      </c>
      <c r="H51" s="116"/>
      <c r="I51" s="88">
        <v>16230</v>
      </c>
      <c r="J51" s="116"/>
      <c r="K51" s="88">
        <v>16589</v>
      </c>
    </row>
    <row r="52" spans="1:11" ht="24" customHeight="1">
      <c r="A52" s="114" t="s">
        <v>26</v>
      </c>
      <c r="B52" s="85"/>
      <c r="C52" s="87"/>
      <c r="E52" s="88">
        <v>15097</v>
      </c>
      <c r="F52" s="116"/>
      <c r="G52" s="88">
        <v>30098</v>
      </c>
      <c r="H52" s="116"/>
      <c r="I52" s="88">
        <v>14035</v>
      </c>
      <c r="J52" s="116"/>
      <c r="K52" s="88">
        <v>28723</v>
      </c>
    </row>
    <row r="53" spans="1:11" ht="24" customHeight="1">
      <c r="A53" s="114" t="s">
        <v>27</v>
      </c>
      <c r="B53" s="85"/>
      <c r="C53" s="87"/>
      <c r="E53" s="88"/>
      <c r="F53" s="116"/>
      <c r="G53" s="88"/>
      <c r="H53" s="116"/>
      <c r="I53" s="88"/>
      <c r="J53" s="116"/>
      <c r="K53" s="88"/>
    </row>
    <row r="54" spans="1:11" ht="24" customHeight="1">
      <c r="A54" s="114" t="s">
        <v>28</v>
      </c>
      <c r="B54" s="85"/>
      <c r="E54" s="88">
        <v>594827</v>
      </c>
      <c r="F54" s="116"/>
      <c r="G54" s="88">
        <v>630591</v>
      </c>
      <c r="H54" s="116"/>
      <c r="I54" s="88">
        <v>593207</v>
      </c>
      <c r="J54" s="116"/>
      <c r="K54" s="88">
        <v>628881</v>
      </c>
    </row>
    <row r="55" spans="1:11" ht="24" customHeight="1">
      <c r="A55" s="114" t="s">
        <v>13</v>
      </c>
      <c r="B55" s="85"/>
      <c r="C55" s="87"/>
      <c r="E55" s="88">
        <v>34701</v>
      </c>
      <c r="F55" s="116"/>
      <c r="G55" s="88">
        <v>30754</v>
      </c>
      <c r="H55" s="116"/>
      <c r="I55" s="88">
        <v>31511</v>
      </c>
      <c r="J55" s="116"/>
      <c r="K55" s="88">
        <v>27259</v>
      </c>
    </row>
    <row r="56" spans="1:11" ht="24" customHeight="1">
      <c r="A56" s="110" t="s">
        <v>29</v>
      </c>
      <c r="B56" s="85"/>
      <c r="C56" s="85"/>
      <c r="D56" s="85"/>
      <c r="E56" s="91">
        <f>SUM(E48:E55)</f>
        <v>1644929</v>
      </c>
      <c r="F56" s="55"/>
      <c r="G56" s="91">
        <f>SUM(G48:G55)</f>
        <v>1683099</v>
      </c>
      <c r="H56" s="55"/>
      <c r="I56" s="91">
        <f>SUM(I48:I55)</f>
        <v>1672690</v>
      </c>
      <c r="J56" s="55"/>
      <c r="K56" s="91">
        <f>SUM(K48:K55)</f>
        <v>1764201</v>
      </c>
    </row>
    <row r="57" spans="1:11" ht="24" customHeight="1">
      <c r="A57" s="110" t="s">
        <v>30</v>
      </c>
      <c r="B57" s="85"/>
      <c r="C57" s="85"/>
      <c r="D57" s="85"/>
      <c r="E57" s="55"/>
      <c r="F57" s="55"/>
      <c r="G57" s="55"/>
      <c r="H57" s="55"/>
      <c r="I57" s="88"/>
      <c r="J57" s="55"/>
      <c r="K57" s="88"/>
    </row>
    <row r="58" spans="1:11" ht="24" customHeight="1">
      <c r="A58" s="114" t="s">
        <v>31</v>
      </c>
      <c r="B58" s="85"/>
      <c r="C58" s="87"/>
      <c r="D58" s="85"/>
      <c r="E58" s="55">
        <v>4962</v>
      </c>
      <c r="F58" s="55"/>
      <c r="G58" s="55">
        <v>4335</v>
      </c>
      <c r="H58" s="55"/>
      <c r="I58" s="55">
        <v>4517</v>
      </c>
      <c r="J58" s="55"/>
      <c r="K58" s="55">
        <v>3966</v>
      </c>
    </row>
    <row r="59" spans="1:11" ht="24" customHeight="1">
      <c r="A59" s="114" t="s">
        <v>147</v>
      </c>
      <c r="B59" s="85"/>
      <c r="C59" s="87">
        <v>2</v>
      </c>
      <c r="D59" s="85"/>
      <c r="E59" s="55">
        <v>110427</v>
      </c>
      <c r="F59" s="55"/>
      <c r="G59" s="55">
        <v>122443</v>
      </c>
      <c r="H59" s="55"/>
      <c r="I59" s="55">
        <v>110427</v>
      </c>
      <c r="J59" s="55"/>
      <c r="K59" s="55">
        <v>122443</v>
      </c>
    </row>
    <row r="60" spans="1:11" ht="24" customHeight="1">
      <c r="A60" s="110" t="s">
        <v>32</v>
      </c>
      <c r="B60" s="85"/>
      <c r="C60" s="85"/>
      <c r="D60" s="85"/>
      <c r="E60" s="99">
        <f>SUM(E58:E59)</f>
        <v>115389</v>
      </c>
      <c r="F60" s="55"/>
      <c r="G60" s="99">
        <f>SUM(G58:G59)</f>
        <v>126778</v>
      </c>
      <c r="H60" s="55"/>
      <c r="I60" s="99">
        <f>SUM(I58:I59)</f>
        <v>114944</v>
      </c>
      <c r="J60" s="55"/>
      <c r="K60" s="99">
        <f>SUM(K58:K59)</f>
        <v>126409</v>
      </c>
    </row>
    <row r="61" spans="1:11" ht="24" customHeight="1">
      <c r="A61" s="110" t="s">
        <v>33</v>
      </c>
      <c r="B61" s="85"/>
      <c r="C61" s="85"/>
      <c r="D61" s="85"/>
      <c r="E61" s="99">
        <f>E56+E60</f>
        <v>1760318</v>
      </c>
      <c r="F61" s="55"/>
      <c r="G61" s="99">
        <f>G56+G60</f>
        <v>1809877</v>
      </c>
      <c r="H61" s="55"/>
      <c r="I61" s="99">
        <f>I56+I60</f>
        <v>1787634</v>
      </c>
      <c r="J61" s="55"/>
      <c r="K61" s="99">
        <f>K56+K60</f>
        <v>1890610</v>
      </c>
    </row>
    <row r="62" spans="1:11" ht="24" customHeight="1">
      <c r="A62" s="110" t="s">
        <v>34</v>
      </c>
      <c r="B62" s="75"/>
      <c r="C62" s="77"/>
      <c r="D62" s="77"/>
      <c r="E62" s="100"/>
      <c r="F62" s="55"/>
      <c r="G62" s="100"/>
      <c r="H62" s="101"/>
      <c r="I62" s="102"/>
      <c r="J62" s="55"/>
      <c r="K62" s="100"/>
    </row>
    <row r="63" spans="1:11" ht="24" customHeight="1">
      <c r="A63" s="114" t="s">
        <v>35</v>
      </c>
      <c r="B63" s="85"/>
      <c r="C63" s="87"/>
      <c r="E63" s="88"/>
      <c r="F63" s="55"/>
      <c r="G63" s="88"/>
      <c r="H63" s="116"/>
      <c r="I63" s="88"/>
      <c r="J63" s="55"/>
      <c r="K63" s="88"/>
    </row>
    <row r="64" spans="1:11" ht="24" customHeight="1">
      <c r="A64" s="114" t="s">
        <v>36</v>
      </c>
      <c r="B64" s="85"/>
      <c r="E64" s="88"/>
      <c r="F64" s="55"/>
      <c r="G64" s="88"/>
      <c r="H64" s="116"/>
      <c r="I64" s="88"/>
      <c r="J64" s="55"/>
      <c r="K64" s="88"/>
    </row>
    <row r="65" spans="1:11" ht="24" customHeight="1" thickBot="1">
      <c r="A65" s="114" t="s">
        <v>179</v>
      </c>
      <c r="B65" s="85"/>
      <c r="C65" s="87"/>
      <c r="E65" s="103">
        <v>390000</v>
      </c>
      <c r="F65" s="55"/>
      <c r="G65" s="103">
        <v>390000</v>
      </c>
      <c r="H65" s="116"/>
      <c r="I65" s="103">
        <v>390000</v>
      </c>
      <c r="J65" s="55"/>
      <c r="K65" s="103">
        <v>390000</v>
      </c>
    </row>
    <row r="66" spans="1:11" ht="24" customHeight="1" thickTop="1">
      <c r="A66" s="114" t="s">
        <v>37</v>
      </c>
      <c r="B66" s="85"/>
      <c r="C66" s="87"/>
      <c r="E66" s="88"/>
      <c r="F66" s="55"/>
      <c r="G66" s="88"/>
      <c r="H66" s="116"/>
      <c r="I66" s="88"/>
      <c r="J66" s="55"/>
      <c r="K66" s="88"/>
    </row>
    <row r="67" spans="1:11" ht="24" customHeight="1">
      <c r="A67" s="114" t="s">
        <v>179</v>
      </c>
      <c r="B67" s="85"/>
      <c r="E67" s="88">
        <v>390000</v>
      </c>
      <c r="F67" s="55"/>
      <c r="G67" s="88">
        <v>390000</v>
      </c>
      <c r="H67" s="116"/>
      <c r="I67" s="88">
        <v>390000</v>
      </c>
      <c r="J67" s="55"/>
      <c r="K67" s="88">
        <v>390000</v>
      </c>
    </row>
    <row r="68" spans="1:11" ht="24" customHeight="1">
      <c r="A68" s="114" t="s">
        <v>38</v>
      </c>
      <c r="B68" s="85"/>
      <c r="C68" s="87"/>
      <c r="E68" s="88">
        <v>387243</v>
      </c>
      <c r="F68" s="55"/>
      <c r="G68" s="88">
        <v>387243</v>
      </c>
      <c r="H68" s="116"/>
      <c r="I68" s="88">
        <v>387243</v>
      </c>
      <c r="J68" s="55"/>
      <c r="K68" s="88">
        <v>387243</v>
      </c>
    </row>
    <row r="69" spans="1:11" ht="24" customHeight="1">
      <c r="A69" s="114" t="s">
        <v>157</v>
      </c>
      <c r="B69" s="85"/>
      <c r="C69" s="104"/>
      <c r="E69" s="88">
        <v>-2624</v>
      </c>
      <c r="F69" s="55"/>
      <c r="G69" s="88">
        <v>-2624</v>
      </c>
      <c r="H69" s="116"/>
      <c r="I69" s="88">
        <v>0</v>
      </c>
      <c r="J69" s="55"/>
      <c r="K69" s="88">
        <v>0</v>
      </c>
    </row>
    <row r="70" spans="1:11" ht="24" customHeight="1">
      <c r="A70" s="114" t="s">
        <v>39</v>
      </c>
      <c r="B70" s="85"/>
      <c r="E70" s="88"/>
      <c r="F70" s="55"/>
      <c r="G70" s="88"/>
      <c r="H70" s="116"/>
      <c r="I70" s="88"/>
      <c r="J70" s="55"/>
      <c r="K70" s="88"/>
    </row>
    <row r="71" spans="1:11" ht="24" customHeight="1">
      <c r="A71" s="114" t="s">
        <v>40</v>
      </c>
      <c r="B71" s="85"/>
      <c r="C71" s="87"/>
      <c r="E71" s="88">
        <f>SUM(SC!H24)</f>
        <v>40000</v>
      </c>
      <c r="F71" s="55"/>
      <c r="G71" s="88">
        <v>40000</v>
      </c>
      <c r="H71" s="116"/>
      <c r="I71" s="88">
        <f>SUM('the Company'!F21)</f>
        <v>40000</v>
      </c>
      <c r="J71" s="55"/>
      <c r="K71" s="88">
        <v>40000</v>
      </c>
    </row>
    <row r="72" spans="1:11" ht="24" customHeight="1">
      <c r="A72" s="114" t="s">
        <v>128</v>
      </c>
      <c r="B72" s="85"/>
      <c r="C72" s="87"/>
      <c r="E72" s="88">
        <f>SUM(SC!J24)</f>
        <v>164255</v>
      </c>
      <c r="F72" s="55"/>
      <c r="G72" s="88">
        <v>164255</v>
      </c>
      <c r="H72" s="116"/>
      <c r="I72" s="88">
        <f>SUM('the Company'!H21)</f>
        <v>164255</v>
      </c>
      <c r="J72" s="55"/>
      <c r="K72" s="88">
        <v>164255</v>
      </c>
    </row>
    <row r="73" spans="1:11" ht="24" customHeight="1">
      <c r="A73" s="114" t="s">
        <v>41</v>
      </c>
      <c r="B73" s="85"/>
      <c r="E73" s="88">
        <f>SUM(SC!L24)</f>
        <v>258838</v>
      </c>
      <c r="F73" s="55"/>
      <c r="G73" s="88">
        <v>312626</v>
      </c>
      <c r="H73" s="116"/>
      <c r="I73" s="88">
        <f>SUM('the Company'!J21)</f>
        <v>242187</v>
      </c>
      <c r="J73" s="55"/>
      <c r="K73" s="88">
        <v>311464</v>
      </c>
    </row>
    <row r="74" spans="1:11" ht="24" customHeight="1">
      <c r="A74" s="114" t="s">
        <v>129</v>
      </c>
      <c r="B74" s="85"/>
      <c r="C74" s="87"/>
      <c r="E74" s="90">
        <f>SUM(SC!N24)</f>
        <v>-164255</v>
      </c>
      <c r="F74" s="55"/>
      <c r="G74" s="90">
        <v>-164255</v>
      </c>
      <c r="H74" s="116"/>
      <c r="I74" s="90">
        <f>SUM('the Company'!L21)</f>
        <v>-164255</v>
      </c>
      <c r="J74" s="55"/>
      <c r="K74" s="90">
        <v>-164255</v>
      </c>
    </row>
    <row r="75" spans="1:11" ht="24" customHeight="1">
      <c r="A75" s="114" t="s">
        <v>42</v>
      </c>
      <c r="B75" s="85"/>
      <c r="E75" s="88">
        <f>SUM(E67:E74)</f>
        <v>1073457</v>
      </c>
      <c r="F75" s="55"/>
      <c r="G75" s="88">
        <f>SUM(G67:G74)</f>
        <v>1127245</v>
      </c>
      <c r="H75" s="116"/>
      <c r="I75" s="88">
        <f>SUM(I67:I74)</f>
        <v>1059430</v>
      </c>
      <c r="J75" s="55"/>
      <c r="K75" s="88">
        <f>SUM(K67:K74)</f>
        <v>1128707</v>
      </c>
    </row>
    <row r="76" spans="1:11" ht="24" customHeight="1">
      <c r="A76" s="114" t="s">
        <v>125</v>
      </c>
      <c r="B76" s="85"/>
      <c r="E76" s="90">
        <f>SUM(SC!R24)</f>
        <v>71</v>
      </c>
      <c r="F76" s="55"/>
      <c r="G76" s="90">
        <v>74</v>
      </c>
      <c r="H76" s="116"/>
      <c r="I76" s="90">
        <v>0</v>
      </c>
      <c r="J76" s="55"/>
      <c r="K76" s="90">
        <v>0</v>
      </c>
    </row>
    <row r="77" spans="1:11" ht="24" customHeight="1">
      <c r="A77" s="110" t="s">
        <v>43</v>
      </c>
      <c r="B77" s="85"/>
      <c r="E77" s="90">
        <f>SUM(E75:E76)</f>
        <v>1073528</v>
      </c>
      <c r="F77" s="55"/>
      <c r="G77" s="90">
        <f>SUM(G75:G76)</f>
        <v>1127319</v>
      </c>
      <c r="H77" s="116"/>
      <c r="I77" s="90">
        <f>SUM(I75:I76)</f>
        <v>1059430</v>
      </c>
      <c r="J77" s="55"/>
      <c r="K77" s="90">
        <f>SUM(K75:K76)</f>
        <v>1128707</v>
      </c>
    </row>
    <row r="78" spans="1:11" ht="24" customHeight="1" thickBot="1">
      <c r="A78" s="110" t="s">
        <v>44</v>
      </c>
      <c r="B78" s="85"/>
      <c r="E78" s="103">
        <f>E77+E61</f>
        <v>2833846</v>
      </c>
      <c r="F78" s="55"/>
      <c r="G78" s="103">
        <f>G77+G61</f>
        <v>2937196</v>
      </c>
      <c r="H78" s="116"/>
      <c r="I78" s="103">
        <f>I77+I61</f>
        <v>2847064</v>
      </c>
      <c r="J78" s="55"/>
      <c r="K78" s="103">
        <f>K77+K61</f>
        <v>3019317</v>
      </c>
    </row>
    <row r="79" spans="1:11" ht="24" customHeight="1" thickTop="1">
      <c r="B79" s="85"/>
      <c r="E79" s="88">
        <f>SUM(E78-E35)</f>
        <v>0</v>
      </c>
      <c r="F79" s="116"/>
      <c r="G79" s="88">
        <f>SUM(G78-G35)</f>
        <v>0</v>
      </c>
      <c r="H79" s="116"/>
      <c r="I79" s="88">
        <f>SUM(I78-I35)</f>
        <v>0</v>
      </c>
      <c r="J79" s="116"/>
      <c r="K79" s="88">
        <f>SUM(K78-K35)</f>
        <v>0</v>
      </c>
    </row>
    <row r="80" spans="1:11" ht="24" customHeight="1">
      <c r="A80" s="114" t="s">
        <v>196</v>
      </c>
      <c r="B80" s="85"/>
    </row>
    <row r="81" spans="1:2" ht="24" customHeight="1">
      <c r="B81" s="85"/>
    </row>
    <row r="82" spans="1:2" ht="24" customHeight="1">
      <c r="A82" s="118"/>
      <c r="B82" s="85"/>
    </row>
    <row r="83" spans="1:2" ht="24" customHeight="1">
      <c r="B83" s="85"/>
    </row>
    <row r="84" spans="1:2" ht="24" customHeight="1">
      <c r="B84" s="72" t="s">
        <v>45</v>
      </c>
    </row>
    <row r="85" spans="1:2" ht="24" customHeight="1">
      <c r="A85" s="118"/>
    </row>
  </sheetData>
  <mergeCells count="8">
    <mergeCell ref="A41:L41"/>
    <mergeCell ref="E42:G42"/>
    <mergeCell ref="I42:K42"/>
    <mergeCell ref="A1:K1"/>
    <mergeCell ref="A4:L4"/>
    <mergeCell ref="E5:G5"/>
    <mergeCell ref="I5:K5"/>
    <mergeCell ref="A38:K38"/>
  </mergeCells>
  <printOptions horizontalCentered="1" gridLinesSet="0"/>
  <pageMargins left="0.74803149606299202" right="0.23622047244094499" top="0.78740157480314998" bottom="0.196850393700787" header="0.196850393700787" footer="0.196850393700787"/>
  <pageSetup paperSize="9" scale="65" fitToWidth="0" fitToHeight="0" orientation="portrait" r:id="rId1"/>
  <headerFooter alignWithMargins="0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0"/>
  <sheetViews>
    <sheetView showGridLines="0" view="pageBreakPreview" zoomScaleNormal="100" zoomScaleSheetLayoutView="100" workbookViewId="0">
      <selection activeCell="E84" sqref="E84"/>
    </sheetView>
  </sheetViews>
  <sheetFormatPr defaultColWidth="10.5546875" defaultRowHeight="24" customHeight="1"/>
  <cols>
    <col min="1" max="1" width="51.33203125" style="10" customWidth="1"/>
    <col min="2" max="2" width="3.5546875" style="10" customWidth="1"/>
    <col min="3" max="3" width="5.44140625" style="10" customWidth="1"/>
    <col min="4" max="4" width="1.5546875" style="10" customWidth="1"/>
    <col min="5" max="5" width="16.5546875" style="10" customWidth="1"/>
    <col min="6" max="6" width="1.6640625" style="10" customWidth="1"/>
    <col min="7" max="7" width="16.5546875" style="10" customWidth="1"/>
    <col min="8" max="8" width="1.6640625" style="10" customWidth="1"/>
    <col min="9" max="9" width="16.5546875" style="10" customWidth="1"/>
    <col min="10" max="10" width="1.6640625" style="10" customWidth="1"/>
    <col min="11" max="11" width="16.5546875" style="10" customWidth="1"/>
    <col min="12" max="12" width="1.6640625" style="10" customWidth="1"/>
    <col min="13" max="23" width="10.5546875" style="10"/>
    <col min="24" max="24" width="10.88671875" style="10" bestFit="1" customWidth="1"/>
    <col min="25" max="16384" width="10.5546875" style="10"/>
  </cols>
  <sheetData>
    <row r="1" spans="1:30" ht="24" customHeight="1">
      <c r="A1" s="123" t="s">
        <v>46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30" ht="24" customHeight="1">
      <c r="A2" s="124" t="s">
        <v>123</v>
      </c>
      <c r="B2" s="124"/>
      <c r="C2" s="124"/>
      <c r="D2" s="124"/>
      <c r="E2" s="124"/>
      <c r="F2" s="124"/>
      <c r="G2" s="41"/>
      <c r="H2" s="41"/>
      <c r="J2" s="41"/>
    </row>
    <row r="3" spans="1:30" s="42" customFormat="1" ht="24" customHeight="1">
      <c r="A3" s="107" t="s">
        <v>47</v>
      </c>
      <c r="B3" s="41"/>
      <c r="C3" s="41"/>
      <c r="D3" s="41"/>
      <c r="E3" s="41"/>
      <c r="F3" s="41"/>
      <c r="G3" s="41"/>
      <c r="H3" s="41"/>
      <c r="J3" s="41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</row>
    <row r="4" spans="1:30" s="42" customFormat="1" ht="24" customHeight="1">
      <c r="A4" s="107" t="s">
        <v>182</v>
      </c>
      <c r="B4" s="41"/>
      <c r="C4" s="41"/>
      <c r="D4" s="41"/>
      <c r="E4" s="41"/>
      <c r="F4" s="41"/>
      <c r="G4" s="41"/>
      <c r="H4" s="41"/>
      <c r="J4" s="41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</row>
    <row r="5" spans="1:30" ht="24" customHeight="1">
      <c r="A5" s="123" t="s">
        <v>48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</row>
    <row r="6" spans="1:30" ht="24" customHeight="1">
      <c r="A6" s="109"/>
      <c r="B6" s="109"/>
      <c r="C6" s="109"/>
      <c r="D6" s="109"/>
      <c r="E6" s="122" t="s">
        <v>96</v>
      </c>
      <c r="F6" s="122"/>
      <c r="G6" s="122"/>
      <c r="H6" s="109"/>
      <c r="I6" s="122" t="s">
        <v>2</v>
      </c>
      <c r="J6" s="122"/>
      <c r="K6" s="122"/>
    </row>
    <row r="7" spans="1:30" s="5" customFormat="1" ht="24" customHeight="1">
      <c r="C7" s="2" t="s">
        <v>3</v>
      </c>
      <c r="D7" s="2"/>
      <c r="E7" s="2">
        <v>2022</v>
      </c>
      <c r="F7" s="2"/>
      <c r="G7" s="8">
        <v>2021</v>
      </c>
      <c r="H7" s="2"/>
      <c r="I7" s="8">
        <v>2022</v>
      </c>
      <c r="J7" s="9"/>
      <c r="K7" s="8">
        <v>2021</v>
      </c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</row>
    <row r="8" spans="1:30" s="5" customFormat="1" ht="24" customHeight="1">
      <c r="A8" s="4" t="s">
        <v>49</v>
      </c>
      <c r="C8" s="2"/>
      <c r="D8" s="2"/>
      <c r="E8" s="2"/>
      <c r="F8" s="2"/>
      <c r="G8" s="2"/>
      <c r="H8" s="2"/>
      <c r="I8" s="8"/>
      <c r="J8" s="9"/>
      <c r="K8" s="43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</row>
    <row r="9" spans="1:30" ht="24" customHeight="1">
      <c r="A9" s="4" t="s">
        <v>50</v>
      </c>
      <c r="B9" s="19"/>
      <c r="K9" s="19"/>
    </row>
    <row r="10" spans="1:30" ht="24" customHeight="1">
      <c r="A10" s="5" t="s">
        <v>51</v>
      </c>
      <c r="B10" s="19"/>
      <c r="E10" s="64"/>
      <c r="F10" s="70"/>
      <c r="G10" s="64"/>
      <c r="H10" s="70"/>
      <c r="I10" s="64"/>
      <c r="J10" s="70"/>
      <c r="K10" s="64"/>
    </row>
    <row r="11" spans="1:30" ht="24" customHeight="1">
      <c r="A11" s="5" t="s">
        <v>52</v>
      </c>
      <c r="B11" s="19"/>
      <c r="C11" s="28"/>
      <c r="D11" s="28"/>
      <c r="E11" s="64">
        <v>130379</v>
      </c>
      <c r="F11" s="53"/>
      <c r="G11" s="64">
        <v>168020</v>
      </c>
      <c r="H11" s="53"/>
      <c r="I11" s="64">
        <v>130375</v>
      </c>
      <c r="J11" s="64"/>
      <c r="K11" s="64">
        <v>168014</v>
      </c>
    </row>
    <row r="12" spans="1:30" ht="24" customHeight="1">
      <c r="A12" s="5" t="s">
        <v>53</v>
      </c>
      <c r="B12" s="19"/>
      <c r="F12" s="70"/>
      <c r="G12" s="70"/>
      <c r="H12" s="70"/>
      <c r="J12" s="70"/>
      <c r="K12" s="70"/>
    </row>
    <row r="13" spans="1:30" ht="24" customHeight="1">
      <c r="A13" s="5" t="s">
        <v>55</v>
      </c>
      <c r="B13" s="19"/>
      <c r="E13" s="70">
        <v>405896</v>
      </c>
      <c r="F13" s="70"/>
      <c r="G13" s="64">
        <v>457730</v>
      </c>
      <c r="H13" s="70"/>
      <c r="I13" s="70">
        <v>403733</v>
      </c>
      <c r="J13" s="64"/>
      <c r="K13" s="64">
        <v>455357</v>
      </c>
    </row>
    <row r="14" spans="1:30" ht="24" customHeight="1">
      <c r="A14" s="5" t="s">
        <v>148</v>
      </c>
      <c r="B14" s="19"/>
      <c r="E14" s="64">
        <v>8118</v>
      </c>
      <c r="F14" s="70"/>
      <c r="G14" s="64">
        <v>3406</v>
      </c>
      <c r="H14" s="70"/>
      <c r="I14" s="64">
        <v>0</v>
      </c>
      <c r="J14" s="64"/>
      <c r="K14" s="64">
        <v>0</v>
      </c>
    </row>
    <row r="15" spans="1:30" s="25" customFormat="1" ht="24" customHeight="1">
      <c r="A15" s="5" t="s">
        <v>54</v>
      </c>
      <c r="B15" s="44"/>
      <c r="C15" s="32"/>
      <c r="D15" s="32"/>
      <c r="E15" s="64">
        <v>60739</v>
      </c>
      <c r="F15" s="61"/>
      <c r="G15" s="66">
        <v>67284</v>
      </c>
      <c r="H15" s="61"/>
      <c r="I15" s="64">
        <v>53764</v>
      </c>
      <c r="J15" s="66"/>
      <c r="K15" s="66">
        <v>60045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</row>
    <row r="16" spans="1:30" s="25" customFormat="1" ht="24" customHeight="1">
      <c r="A16" s="4" t="s">
        <v>56</v>
      </c>
      <c r="B16" s="1"/>
      <c r="C16" s="1"/>
      <c r="D16" s="1"/>
      <c r="E16" s="33">
        <f>SUM(E10:E15)</f>
        <v>605132</v>
      </c>
      <c r="F16" s="62"/>
      <c r="G16" s="33">
        <f>SUM(G10:G15)</f>
        <v>696440</v>
      </c>
      <c r="H16" s="62"/>
      <c r="I16" s="33">
        <f>SUM(I10:I15)</f>
        <v>587872</v>
      </c>
      <c r="J16" s="63"/>
      <c r="K16" s="33">
        <f>SUM(K10:K15)</f>
        <v>683416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</row>
    <row r="17" spans="1:30" ht="24" customHeight="1">
      <c r="A17" s="4" t="s">
        <v>57</v>
      </c>
      <c r="B17" s="19"/>
      <c r="E17" s="66"/>
      <c r="F17" s="70"/>
      <c r="G17" s="66"/>
      <c r="H17" s="70"/>
      <c r="I17" s="66"/>
      <c r="J17" s="66"/>
      <c r="K17" s="66"/>
    </row>
    <row r="18" spans="1:30" ht="24" customHeight="1">
      <c r="A18" s="5" t="s">
        <v>186</v>
      </c>
      <c r="B18" s="19"/>
      <c r="E18" s="70">
        <v>447473</v>
      </c>
      <c r="F18" s="70"/>
      <c r="G18" s="70">
        <v>508614</v>
      </c>
      <c r="H18" s="70"/>
      <c r="I18" s="70">
        <v>438508</v>
      </c>
      <c r="J18" s="66"/>
      <c r="K18" s="70">
        <v>498849</v>
      </c>
    </row>
    <row r="19" spans="1:30" ht="24" customHeight="1">
      <c r="A19" s="5" t="s">
        <v>58</v>
      </c>
      <c r="B19" s="19"/>
      <c r="E19" s="70">
        <v>7952</v>
      </c>
      <c r="F19" s="70"/>
      <c r="G19" s="70">
        <v>9265</v>
      </c>
      <c r="H19" s="70"/>
      <c r="I19" s="70">
        <v>7596</v>
      </c>
      <c r="J19" s="66"/>
      <c r="K19" s="70">
        <v>8907</v>
      </c>
    </row>
    <row r="20" spans="1:30" ht="24" customHeight="1">
      <c r="A20" s="5" t="s">
        <v>59</v>
      </c>
      <c r="B20" s="19"/>
      <c r="E20" s="70">
        <v>62598</v>
      </c>
      <c r="F20" s="70"/>
      <c r="G20" s="70">
        <v>61493</v>
      </c>
      <c r="H20" s="70"/>
      <c r="I20" s="70">
        <v>51798</v>
      </c>
      <c r="J20" s="66"/>
      <c r="K20" s="70">
        <v>57777</v>
      </c>
    </row>
    <row r="21" spans="1:30" s="5" customFormat="1" ht="24" customHeight="1">
      <c r="A21" s="4" t="s">
        <v>60</v>
      </c>
      <c r="B21" s="1"/>
      <c r="C21" s="1"/>
      <c r="D21" s="1"/>
      <c r="E21" s="33">
        <f>SUM(E18:E20)</f>
        <v>518023</v>
      </c>
      <c r="F21" s="62"/>
      <c r="G21" s="33">
        <f>SUM(G18:G20)</f>
        <v>579372</v>
      </c>
      <c r="H21" s="62"/>
      <c r="I21" s="33">
        <f>SUM(I18:I20)</f>
        <v>497902</v>
      </c>
      <c r="J21" s="63"/>
      <c r="K21" s="33">
        <f>SUM(K18:K20)</f>
        <v>565533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</row>
    <row r="22" spans="1:30" s="5" customFormat="1" ht="24" customHeight="1">
      <c r="A22" s="4" t="s">
        <v>153</v>
      </c>
      <c r="B22" s="1"/>
      <c r="C22" s="1"/>
      <c r="D22" s="1"/>
      <c r="E22" s="64">
        <f>SUM(E16-E21)</f>
        <v>87109</v>
      </c>
      <c r="F22" s="62"/>
      <c r="G22" s="64">
        <f>SUM(G16-G21)</f>
        <v>117068</v>
      </c>
      <c r="H22" s="62"/>
      <c r="I22" s="64">
        <f>SUM(I16-I21)</f>
        <v>89970</v>
      </c>
      <c r="J22" s="63"/>
      <c r="K22" s="64">
        <f>SUM(K16-K21)</f>
        <v>117883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</row>
    <row r="23" spans="1:30" s="5" customFormat="1" ht="24" customHeight="1">
      <c r="A23" s="5" t="s">
        <v>192</v>
      </c>
      <c r="B23" s="1"/>
      <c r="C23" s="28">
        <v>7</v>
      </c>
      <c r="D23" s="1"/>
      <c r="E23" s="64">
        <v>17148</v>
      </c>
      <c r="F23" s="62"/>
      <c r="G23" s="64">
        <v>0</v>
      </c>
      <c r="H23" s="62"/>
      <c r="I23" s="64">
        <v>0</v>
      </c>
      <c r="J23" s="63"/>
      <c r="K23" s="64">
        <v>0</v>
      </c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</row>
    <row r="24" spans="1:30" s="5" customFormat="1" ht="24" customHeight="1">
      <c r="A24" s="5" t="s">
        <v>61</v>
      </c>
      <c r="B24" s="1"/>
      <c r="C24" s="1"/>
      <c r="D24" s="1"/>
      <c r="E24" s="34">
        <v>-3980</v>
      </c>
      <c r="F24" s="62"/>
      <c r="G24" s="34">
        <v>-4564</v>
      </c>
      <c r="H24" s="62"/>
      <c r="I24" s="34">
        <v>-3996</v>
      </c>
      <c r="J24" s="63">
        <v>-13714</v>
      </c>
      <c r="K24" s="34">
        <v>-4995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</row>
    <row r="25" spans="1:30" s="5" customFormat="1" ht="24" customHeight="1">
      <c r="A25" s="4" t="s">
        <v>62</v>
      </c>
      <c r="B25" s="1"/>
      <c r="C25" s="1"/>
      <c r="D25" s="1"/>
      <c r="E25" s="64">
        <f>SUM(E22:E24)</f>
        <v>100277</v>
      </c>
      <c r="F25" s="62"/>
      <c r="G25" s="64">
        <f>SUM(G22:G24)</f>
        <v>112504</v>
      </c>
      <c r="H25" s="62"/>
      <c r="I25" s="64">
        <f>SUM(I22:I24)</f>
        <v>85974</v>
      </c>
      <c r="J25" s="63"/>
      <c r="K25" s="64">
        <f>SUM(K22:K24)</f>
        <v>112888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</row>
    <row r="26" spans="1:30" s="5" customFormat="1" ht="24" customHeight="1">
      <c r="A26" s="5" t="s">
        <v>63</v>
      </c>
      <c r="B26" s="1"/>
      <c r="C26" s="6"/>
      <c r="D26" s="6"/>
      <c r="E26" s="34">
        <v>-16639</v>
      </c>
      <c r="F26" s="62"/>
      <c r="G26" s="34">
        <v>-17495</v>
      </c>
      <c r="H26" s="62"/>
      <c r="I26" s="34">
        <v>-17526</v>
      </c>
      <c r="J26" s="63"/>
      <c r="K26" s="34">
        <v>-17843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</row>
    <row r="27" spans="1:30" ht="24" customHeight="1">
      <c r="A27" s="4" t="s">
        <v>64</v>
      </c>
      <c r="B27" s="19"/>
      <c r="C27" s="28"/>
      <c r="D27" s="28"/>
      <c r="E27" s="22">
        <f>SUM(E25:E26)</f>
        <v>83638</v>
      </c>
      <c r="F27" s="53"/>
      <c r="G27" s="22">
        <f>SUM(G25:G26)</f>
        <v>95009</v>
      </c>
      <c r="H27" s="53"/>
      <c r="I27" s="22">
        <f>SUM(I25:I26)</f>
        <v>68448</v>
      </c>
      <c r="J27" s="67"/>
      <c r="K27" s="22">
        <f>SUM(K25:K26)</f>
        <v>95045</v>
      </c>
    </row>
    <row r="28" spans="1:30" ht="24" customHeight="1">
      <c r="B28" s="19"/>
      <c r="C28" s="28"/>
      <c r="D28" s="28"/>
      <c r="E28" s="64"/>
      <c r="F28" s="53"/>
      <c r="G28" s="64"/>
      <c r="H28" s="53"/>
      <c r="I28" s="64"/>
      <c r="J28" s="70"/>
      <c r="K28" s="64"/>
    </row>
    <row r="29" spans="1:30" ht="24" customHeight="1">
      <c r="A29" s="11" t="s">
        <v>118</v>
      </c>
      <c r="B29" s="19"/>
      <c r="C29" s="28"/>
      <c r="D29" s="28"/>
      <c r="E29" s="34">
        <v>0</v>
      </c>
      <c r="F29" s="53"/>
      <c r="G29" s="34">
        <v>0</v>
      </c>
      <c r="H29" s="53"/>
      <c r="I29" s="34">
        <v>0</v>
      </c>
      <c r="J29" s="70"/>
      <c r="K29" s="34">
        <v>0</v>
      </c>
    </row>
    <row r="30" spans="1:30" ht="24" customHeight="1">
      <c r="B30" s="19"/>
      <c r="C30" s="28"/>
      <c r="D30" s="28"/>
      <c r="E30" s="64"/>
      <c r="F30" s="53"/>
      <c r="G30" s="64"/>
      <c r="H30" s="53"/>
      <c r="I30" s="64"/>
      <c r="J30" s="70"/>
      <c r="K30" s="64"/>
    </row>
    <row r="31" spans="1:30" ht="24" customHeight="1" thickBot="1">
      <c r="A31" s="4" t="s">
        <v>65</v>
      </c>
      <c r="B31" s="19"/>
      <c r="C31" s="28"/>
      <c r="D31" s="28"/>
      <c r="E31" s="36">
        <f>SUM(E27)</f>
        <v>83638</v>
      </c>
      <c r="F31" s="53"/>
      <c r="G31" s="36">
        <f>SUM(G27)</f>
        <v>95009</v>
      </c>
      <c r="H31" s="53"/>
      <c r="I31" s="36">
        <f>SUM(I27)</f>
        <v>68448</v>
      </c>
      <c r="J31" s="70"/>
      <c r="K31" s="36">
        <f>SUM(K27)</f>
        <v>95045</v>
      </c>
    </row>
    <row r="32" spans="1:30" ht="24" customHeight="1" thickTop="1">
      <c r="B32" s="19"/>
      <c r="C32" s="28"/>
      <c r="D32" s="28"/>
      <c r="E32" s="64"/>
      <c r="F32" s="53"/>
      <c r="G32" s="64"/>
      <c r="H32" s="53"/>
      <c r="I32" s="64"/>
      <c r="J32" s="70"/>
      <c r="K32" s="64"/>
    </row>
    <row r="33" spans="1:30" s="5" customFormat="1" ht="24" customHeight="1">
      <c r="A33" s="4" t="s">
        <v>126</v>
      </c>
      <c r="B33" s="41"/>
      <c r="C33" s="19"/>
      <c r="D33" s="28"/>
      <c r="E33" s="64"/>
      <c r="F33" s="64"/>
      <c r="G33" s="64"/>
      <c r="H33" s="64"/>
      <c r="I33" s="70"/>
      <c r="J33" s="70"/>
      <c r="K33" s="7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</row>
    <row r="34" spans="1:30" s="5" customFormat="1" ht="24" customHeight="1" thickBot="1">
      <c r="A34" s="5" t="s">
        <v>127</v>
      </c>
      <c r="B34" s="41"/>
      <c r="C34" s="19"/>
      <c r="D34" s="28"/>
      <c r="E34" s="64">
        <f>E36-E35</f>
        <v>83640</v>
      </c>
      <c r="F34" s="64"/>
      <c r="G34" s="64">
        <f>G36-G35</f>
        <v>95010</v>
      </c>
      <c r="H34" s="64"/>
      <c r="I34" s="36">
        <f>SUM(I31)</f>
        <v>68448</v>
      </c>
      <c r="J34" s="64"/>
      <c r="K34" s="36">
        <f>SUM(K31)</f>
        <v>95045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</row>
    <row r="35" spans="1:30" s="5" customFormat="1" ht="24" customHeight="1" thickTop="1">
      <c r="A35" s="5" t="s">
        <v>125</v>
      </c>
      <c r="B35" s="41"/>
      <c r="C35" s="19"/>
      <c r="D35" s="28"/>
      <c r="E35" s="34">
        <v>-2</v>
      </c>
      <c r="F35" s="64"/>
      <c r="G35" s="34">
        <v>-1</v>
      </c>
      <c r="H35" s="64"/>
      <c r="I35" s="64"/>
      <c r="J35" s="64"/>
      <c r="K35" s="64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</row>
    <row r="36" spans="1:30" s="5" customFormat="1" ht="24" customHeight="1" thickBot="1">
      <c r="A36" s="49"/>
      <c r="B36" s="41"/>
      <c r="C36" s="19"/>
      <c r="D36" s="28"/>
      <c r="E36" s="52">
        <f>E27</f>
        <v>83638</v>
      </c>
      <c r="F36" s="64"/>
      <c r="G36" s="52">
        <f>G27</f>
        <v>95009</v>
      </c>
      <c r="H36" s="64"/>
      <c r="I36" s="64"/>
      <c r="J36" s="64"/>
      <c r="K36" s="64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</row>
    <row r="37" spans="1:30" s="5" customFormat="1" ht="24" customHeight="1" thickTop="1">
      <c r="A37" s="49"/>
      <c r="B37" s="41"/>
      <c r="C37" s="19"/>
      <c r="D37" s="28"/>
      <c r="E37" s="64"/>
      <c r="F37" s="64"/>
      <c r="G37" s="64"/>
      <c r="H37" s="64"/>
      <c r="I37" s="64"/>
      <c r="J37" s="64"/>
      <c r="K37" s="64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</row>
    <row r="38" spans="1:30" s="5" customFormat="1" ht="24" customHeight="1" thickBot="1">
      <c r="A38" s="49" t="s">
        <v>138</v>
      </c>
      <c r="B38" s="41"/>
      <c r="C38" s="19"/>
      <c r="D38" s="28"/>
      <c r="E38" s="64">
        <f>E40-E39</f>
        <v>83640</v>
      </c>
      <c r="F38" s="64"/>
      <c r="G38" s="64">
        <f>G40-G39</f>
        <v>95010</v>
      </c>
      <c r="H38" s="64"/>
      <c r="I38" s="36">
        <f>SUM(I34)</f>
        <v>68448</v>
      </c>
      <c r="J38" s="64"/>
      <c r="K38" s="36">
        <f>SUM(K34)</f>
        <v>95045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</row>
    <row r="39" spans="1:30" s="5" customFormat="1" ht="24" customHeight="1" thickTop="1">
      <c r="A39" s="42" t="s">
        <v>127</v>
      </c>
      <c r="B39" s="41"/>
      <c r="C39" s="19"/>
      <c r="D39" s="28"/>
      <c r="E39" s="64">
        <v>-2</v>
      </c>
      <c r="F39" s="64"/>
      <c r="G39" s="64">
        <v>-1</v>
      </c>
      <c r="H39" s="64"/>
      <c r="I39" s="64"/>
      <c r="J39" s="64"/>
      <c r="K39" s="64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</row>
    <row r="40" spans="1:30" s="5" customFormat="1" ht="24" customHeight="1" thickBot="1">
      <c r="A40" s="42" t="s">
        <v>125</v>
      </c>
      <c r="B40" s="41"/>
      <c r="C40" s="19"/>
      <c r="D40" s="28"/>
      <c r="E40" s="52">
        <f>E31</f>
        <v>83638</v>
      </c>
      <c r="F40" s="64"/>
      <c r="G40" s="52">
        <f>G31</f>
        <v>95009</v>
      </c>
      <c r="H40" s="64"/>
      <c r="I40" s="64"/>
      <c r="J40" s="64"/>
      <c r="K40" s="64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</row>
    <row r="41" spans="1:30" s="5" customFormat="1" ht="24" customHeight="1" thickTop="1">
      <c r="A41" s="42"/>
      <c r="B41" s="41"/>
      <c r="C41" s="19"/>
      <c r="D41" s="28"/>
      <c r="E41" s="64"/>
      <c r="F41" s="35"/>
      <c r="G41" s="64"/>
      <c r="H41" s="35"/>
      <c r="I41" s="35"/>
      <c r="J41" s="35"/>
      <c r="K41" s="35"/>
      <c r="N41" s="10"/>
    </row>
    <row r="42" spans="1:30" ht="24" customHeight="1">
      <c r="A42" s="4" t="s">
        <v>139</v>
      </c>
      <c r="B42" s="19"/>
      <c r="C42" s="28">
        <v>11</v>
      </c>
      <c r="D42" s="28"/>
      <c r="E42" s="35"/>
      <c r="F42" s="35"/>
      <c r="G42" s="35"/>
      <c r="H42" s="35"/>
      <c r="I42" s="35"/>
      <c r="J42" s="35"/>
      <c r="K42" s="35"/>
      <c r="L42" s="5"/>
      <c r="M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</row>
    <row r="43" spans="1:30" ht="24" customHeight="1" thickBot="1">
      <c r="A43" s="5" t="s">
        <v>66</v>
      </c>
      <c r="B43" s="19"/>
      <c r="E43" s="37">
        <f>E34/753141</f>
        <v>0.11105490207013029</v>
      </c>
      <c r="F43" s="44"/>
      <c r="G43" s="37">
        <f>G34/753141</f>
        <v>0.12615167677765518</v>
      </c>
      <c r="H43" s="44"/>
      <c r="I43" s="37">
        <f>I34/753141</f>
        <v>9.0883380402872763E-2</v>
      </c>
      <c r="J43" s="35"/>
      <c r="K43" s="37">
        <f>K34/753141</f>
        <v>0.12619814881941097</v>
      </c>
      <c r="L43" s="5"/>
      <c r="M43" s="5"/>
      <c r="O43" s="5"/>
      <c r="P43" s="5"/>
      <c r="Q43" s="5"/>
      <c r="R43" s="5"/>
      <c r="S43" s="5"/>
      <c r="T43" s="5"/>
      <c r="U43" s="5"/>
      <c r="V43" s="5"/>
      <c r="W43" s="5"/>
    </row>
    <row r="44" spans="1:30" ht="24" customHeight="1" thickTop="1">
      <c r="A44" s="5"/>
      <c r="B44" s="19"/>
      <c r="C44" s="28"/>
      <c r="D44" s="28"/>
      <c r="E44" s="28"/>
      <c r="F44" s="28"/>
      <c r="G44" s="28"/>
      <c r="H44" s="28"/>
      <c r="I44" s="35"/>
      <c r="K44" s="35"/>
    </row>
    <row r="45" spans="1:30" ht="24" customHeight="1">
      <c r="A45" s="114" t="s">
        <v>196</v>
      </c>
      <c r="B45" s="19"/>
    </row>
    <row r="46" spans="1:30" ht="24" customHeight="1">
      <c r="A46" s="123" t="s">
        <v>46</v>
      </c>
      <c r="B46" s="123"/>
      <c r="C46" s="123"/>
      <c r="D46" s="123"/>
      <c r="E46" s="123"/>
      <c r="F46" s="123"/>
      <c r="G46" s="123"/>
      <c r="H46" s="123"/>
      <c r="I46" s="123"/>
      <c r="J46" s="123"/>
      <c r="K46" s="123"/>
    </row>
    <row r="47" spans="1:30" ht="24" customHeight="1">
      <c r="A47" s="124" t="s">
        <v>123</v>
      </c>
      <c r="B47" s="124"/>
      <c r="C47" s="124"/>
      <c r="D47" s="124"/>
      <c r="E47" s="124"/>
      <c r="F47" s="124"/>
      <c r="G47" s="41"/>
      <c r="H47" s="41"/>
      <c r="J47" s="41"/>
    </row>
    <row r="48" spans="1:30" ht="24" customHeight="1">
      <c r="A48" s="107" t="s">
        <v>47</v>
      </c>
      <c r="B48" s="41"/>
      <c r="C48" s="41"/>
      <c r="D48" s="41"/>
      <c r="E48" s="41"/>
      <c r="F48" s="41"/>
      <c r="G48" s="41"/>
      <c r="H48" s="41"/>
      <c r="I48" s="42"/>
      <c r="J48" s="41"/>
      <c r="K48" s="42"/>
    </row>
    <row r="49" spans="1:11" ht="24" customHeight="1">
      <c r="A49" s="107" t="s">
        <v>183</v>
      </c>
      <c r="B49" s="41"/>
      <c r="C49" s="41"/>
      <c r="D49" s="41"/>
      <c r="E49" s="41"/>
      <c r="F49" s="41"/>
      <c r="G49" s="41"/>
      <c r="H49" s="41"/>
      <c r="I49" s="42"/>
      <c r="J49" s="41"/>
      <c r="K49" s="42"/>
    </row>
    <row r="50" spans="1:11" ht="24" customHeight="1">
      <c r="A50" s="123" t="s">
        <v>48</v>
      </c>
      <c r="B50" s="123"/>
      <c r="C50" s="123"/>
      <c r="D50" s="123"/>
      <c r="E50" s="123"/>
      <c r="F50" s="123"/>
      <c r="G50" s="123"/>
      <c r="H50" s="123"/>
      <c r="I50" s="123"/>
      <c r="J50" s="123"/>
      <c r="K50" s="123"/>
    </row>
    <row r="51" spans="1:11" ht="24" customHeight="1">
      <c r="A51" s="109"/>
      <c r="B51" s="109"/>
      <c r="C51" s="109"/>
      <c r="D51" s="109"/>
      <c r="E51" s="122" t="s">
        <v>96</v>
      </c>
      <c r="F51" s="122"/>
      <c r="G51" s="122"/>
      <c r="H51" s="109"/>
      <c r="I51" s="122" t="s">
        <v>2</v>
      </c>
      <c r="J51" s="122"/>
      <c r="K51" s="122"/>
    </row>
    <row r="52" spans="1:11" ht="24" customHeight="1">
      <c r="A52" s="5"/>
      <c r="B52" s="5"/>
      <c r="C52" s="2" t="s">
        <v>3</v>
      </c>
      <c r="D52" s="2"/>
      <c r="E52" s="2">
        <v>2022</v>
      </c>
      <c r="F52" s="2"/>
      <c r="G52" s="8">
        <v>2021</v>
      </c>
      <c r="H52" s="2"/>
      <c r="I52" s="8">
        <v>2022</v>
      </c>
      <c r="J52" s="9"/>
      <c r="K52" s="8">
        <v>2021</v>
      </c>
    </row>
    <row r="53" spans="1:11" ht="24" customHeight="1">
      <c r="A53" s="4" t="s">
        <v>49</v>
      </c>
      <c r="B53" s="19"/>
    </row>
    <row r="54" spans="1:11" ht="24" customHeight="1">
      <c r="A54" s="4" t="s">
        <v>50</v>
      </c>
      <c r="B54" s="19"/>
    </row>
    <row r="55" spans="1:11" ht="24" customHeight="1">
      <c r="A55" s="5" t="s">
        <v>51</v>
      </c>
      <c r="B55" s="19"/>
      <c r="E55" s="64"/>
      <c r="F55" s="70"/>
      <c r="G55" s="67"/>
      <c r="H55" s="70"/>
      <c r="I55" s="64"/>
      <c r="J55" s="67"/>
      <c r="K55" s="67"/>
    </row>
    <row r="56" spans="1:11" ht="24" customHeight="1">
      <c r="A56" s="5" t="s">
        <v>52</v>
      </c>
      <c r="B56" s="19"/>
      <c r="E56" s="64">
        <v>419643</v>
      </c>
      <c r="F56" s="70"/>
      <c r="G56" s="64">
        <v>590824</v>
      </c>
      <c r="H56" s="70"/>
      <c r="I56" s="64">
        <v>419628</v>
      </c>
      <c r="J56" s="67"/>
      <c r="K56" s="64">
        <v>590798</v>
      </c>
    </row>
    <row r="57" spans="1:11" ht="24" customHeight="1">
      <c r="A57" s="5" t="s">
        <v>53</v>
      </c>
      <c r="B57" s="19"/>
      <c r="F57" s="70"/>
      <c r="G57" s="70"/>
      <c r="H57" s="70"/>
      <c r="J57" s="70"/>
      <c r="K57" s="70"/>
    </row>
    <row r="58" spans="1:11" ht="24" customHeight="1">
      <c r="A58" s="5" t="s">
        <v>55</v>
      </c>
      <c r="B58" s="19"/>
      <c r="E58" s="70">
        <v>1277076</v>
      </c>
      <c r="F58" s="70"/>
      <c r="G58" s="64">
        <v>1449692</v>
      </c>
      <c r="H58" s="70"/>
      <c r="I58" s="70">
        <v>1270706</v>
      </c>
      <c r="J58" s="67"/>
      <c r="K58" s="64">
        <v>1442131</v>
      </c>
    </row>
    <row r="59" spans="1:11" ht="24" customHeight="1">
      <c r="A59" s="5" t="s">
        <v>148</v>
      </c>
      <c r="B59" s="19"/>
      <c r="E59" s="64">
        <v>17234</v>
      </c>
      <c r="F59" s="70"/>
      <c r="G59" s="64">
        <v>8969</v>
      </c>
      <c r="H59" s="70"/>
      <c r="I59" s="64">
        <v>0</v>
      </c>
      <c r="J59" s="67"/>
      <c r="K59" s="64">
        <v>108</v>
      </c>
    </row>
    <row r="60" spans="1:11" ht="24" customHeight="1">
      <c r="A60" s="5" t="s">
        <v>54</v>
      </c>
      <c r="B60" s="19"/>
      <c r="C60" s="32"/>
      <c r="D60" s="32"/>
      <c r="E60" s="34">
        <v>184076</v>
      </c>
      <c r="F60" s="70"/>
      <c r="G60" s="65">
        <v>190186</v>
      </c>
      <c r="H60" s="70"/>
      <c r="I60" s="34">
        <v>168783</v>
      </c>
      <c r="J60" s="67"/>
      <c r="K60" s="65">
        <v>175282</v>
      </c>
    </row>
    <row r="61" spans="1:11" ht="24" customHeight="1">
      <c r="A61" s="4" t="s">
        <v>56</v>
      </c>
      <c r="B61" s="19"/>
      <c r="E61" s="17">
        <f>SUM(E55:E60)</f>
        <v>1898029</v>
      </c>
      <c r="F61" s="70"/>
      <c r="G61" s="17">
        <f>SUM(G55:G60)</f>
        <v>2239671</v>
      </c>
      <c r="H61" s="70"/>
      <c r="I61" s="17">
        <f>SUM(I55:I60)</f>
        <v>1859117</v>
      </c>
      <c r="J61" s="68"/>
      <c r="K61" s="17">
        <f>SUM(K55:K60)</f>
        <v>2208319</v>
      </c>
    </row>
    <row r="62" spans="1:11" ht="24" customHeight="1">
      <c r="A62" s="4" t="s">
        <v>57</v>
      </c>
      <c r="B62" s="19"/>
      <c r="E62" s="69"/>
      <c r="F62" s="70"/>
      <c r="G62" s="69"/>
      <c r="H62" s="70"/>
      <c r="I62" s="69"/>
      <c r="J62" s="69"/>
      <c r="K62" s="69"/>
    </row>
    <row r="63" spans="1:11" ht="24" customHeight="1">
      <c r="A63" s="5" t="s">
        <v>186</v>
      </c>
      <c r="B63" s="19"/>
      <c r="E63" s="70">
        <v>1407721</v>
      </c>
      <c r="F63" s="70"/>
      <c r="G63" s="70">
        <v>1637459</v>
      </c>
      <c r="H63" s="70"/>
      <c r="I63" s="70">
        <v>1380570</v>
      </c>
      <c r="J63" s="67"/>
      <c r="K63" s="70">
        <v>1607843</v>
      </c>
    </row>
    <row r="64" spans="1:11" ht="24" customHeight="1">
      <c r="A64" s="5" t="s">
        <v>58</v>
      </c>
      <c r="B64" s="19"/>
      <c r="E64" s="70">
        <v>24704</v>
      </c>
      <c r="F64" s="70"/>
      <c r="G64" s="70">
        <v>32588</v>
      </c>
      <c r="H64" s="70"/>
      <c r="I64" s="70">
        <v>23653</v>
      </c>
      <c r="J64" s="67"/>
      <c r="K64" s="70">
        <v>31522</v>
      </c>
    </row>
    <row r="65" spans="1:30" ht="24" customHeight="1">
      <c r="A65" s="5" t="s">
        <v>59</v>
      </c>
      <c r="B65" s="19"/>
      <c r="E65" s="70">
        <v>173159</v>
      </c>
      <c r="F65" s="70"/>
      <c r="G65" s="70">
        <v>172392</v>
      </c>
      <c r="H65" s="70"/>
      <c r="I65" s="70">
        <v>150732</v>
      </c>
      <c r="J65" s="67"/>
      <c r="K65" s="70">
        <v>163059</v>
      </c>
    </row>
    <row r="66" spans="1:30" ht="24" customHeight="1">
      <c r="A66" s="4" t="s">
        <v>60</v>
      </c>
      <c r="B66" s="19"/>
      <c r="E66" s="29">
        <f>SUM(E63:E65)</f>
        <v>1605584</v>
      </c>
      <c r="F66" s="70"/>
      <c r="G66" s="29">
        <f>SUM(G63:G65)</f>
        <v>1842439</v>
      </c>
      <c r="H66" s="70"/>
      <c r="I66" s="29">
        <f>SUM(I63:I65)</f>
        <v>1554955</v>
      </c>
      <c r="J66" s="68"/>
      <c r="K66" s="29">
        <f>SUM(K63:K65)</f>
        <v>1802424</v>
      </c>
    </row>
    <row r="67" spans="1:30" ht="24" customHeight="1">
      <c r="A67" s="4" t="s">
        <v>153</v>
      </c>
      <c r="B67" s="19"/>
      <c r="E67" s="68">
        <f>SUM(E61-E66)</f>
        <v>292445</v>
      </c>
      <c r="F67" s="70"/>
      <c r="G67" s="68">
        <f>SUM(G61-G66)</f>
        <v>397232</v>
      </c>
      <c r="H67" s="70"/>
      <c r="I67" s="68">
        <f>SUM(I61-I66)</f>
        <v>304162</v>
      </c>
      <c r="J67" s="68"/>
      <c r="K67" s="68">
        <f>SUM(K61-K66)</f>
        <v>405895</v>
      </c>
    </row>
    <row r="68" spans="1:30" ht="24" customHeight="1">
      <c r="A68" s="5" t="s">
        <v>192</v>
      </c>
      <c r="B68" s="19"/>
      <c r="C68" s="28">
        <v>7</v>
      </c>
      <c r="E68" s="68">
        <v>25817</v>
      </c>
      <c r="F68" s="70"/>
      <c r="G68" s="68">
        <v>0</v>
      </c>
      <c r="H68" s="70"/>
      <c r="I68" s="68">
        <v>0</v>
      </c>
      <c r="J68" s="68"/>
      <c r="K68" s="68">
        <v>0</v>
      </c>
    </row>
    <row r="69" spans="1:30" ht="24" customHeight="1">
      <c r="A69" s="5" t="s">
        <v>61</v>
      </c>
      <c r="B69" s="19"/>
      <c r="E69" s="67">
        <v>-12008</v>
      </c>
      <c r="F69" s="70"/>
      <c r="G69" s="67">
        <v>-15160</v>
      </c>
      <c r="H69" s="70"/>
      <c r="I69" s="67">
        <v>-12384</v>
      </c>
      <c r="J69" s="67"/>
      <c r="K69" s="67">
        <v>-15604</v>
      </c>
    </row>
    <row r="70" spans="1:30" ht="24" customHeight="1">
      <c r="A70" s="4" t="s">
        <v>62</v>
      </c>
      <c r="B70" s="19"/>
      <c r="E70" s="27">
        <f>SUM(E67:E69)</f>
        <v>306254</v>
      </c>
      <c r="F70" s="70"/>
      <c r="G70" s="27">
        <f>SUM(G67:G69)</f>
        <v>382072</v>
      </c>
      <c r="H70" s="70"/>
      <c r="I70" s="27">
        <f>SUM(I67:I69)</f>
        <v>291778</v>
      </c>
      <c r="J70" s="67"/>
      <c r="K70" s="27">
        <f>SUM(K67:K69)</f>
        <v>390291</v>
      </c>
    </row>
    <row r="71" spans="1:30" ht="24" customHeight="1">
      <c r="A71" s="5" t="s">
        <v>63</v>
      </c>
      <c r="B71" s="19"/>
      <c r="C71" s="32"/>
      <c r="D71" s="32"/>
      <c r="E71" s="67">
        <v>-58795</v>
      </c>
      <c r="F71" s="70"/>
      <c r="G71" s="67">
        <v>-62793</v>
      </c>
      <c r="H71" s="70"/>
      <c r="I71" s="67">
        <v>-59805</v>
      </c>
      <c r="J71" s="67"/>
      <c r="K71" s="67">
        <v>-63736</v>
      </c>
    </row>
    <row r="72" spans="1:30" ht="24" customHeight="1">
      <c r="A72" s="4" t="s">
        <v>64</v>
      </c>
      <c r="B72" s="19"/>
      <c r="E72" s="29">
        <f>SUM(E70:E71)</f>
        <v>247459</v>
      </c>
      <c r="F72" s="70"/>
      <c r="G72" s="29">
        <f>SUM(G70:G71)</f>
        <v>319279</v>
      </c>
      <c r="H72" s="70"/>
      <c r="I72" s="29">
        <f>SUM(I70:I71)</f>
        <v>231973</v>
      </c>
      <c r="J72" s="68"/>
      <c r="K72" s="29">
        <f>SUM(K70:K71)</f>
        <v>326555</v>
      </c>
    </row>
    <row r="73" spans="1:30" ht="24" customHeight="1">
      <c r="A73" s="4"/>
      <c r="B73" s="19"/>
      <c r="E73" s="68"/>
      <c r="F73" s="70"/>
      <c r="G73" s="68"/>
      <c r="H73" s="70"/>
      <c r="I73" s="68"/>
      <c r="J73" s="68"/>
      <c r="K73" s="68"/>
    </row>
    <row r="74" spans="1:30" ht="24" customHeight="1">
      <c r="A74" s="4" t="s">
        <v>118</v>
      </c>
      <c r="B74" s="19"/>
      <c r="E74" s="17">
        <v>0</v>
      </c>
      <c r="F74" s="70"/>
      <c r="G74" s="17">
        <v>0</v>
      </c>
      <c r="H74" s="70"/>
      <c r="I74" s="17">
        <v>0</v>
      </c>
      <c r="J74" s="68"/>
      <c r="K74" s="17">
        <v>0</v>
      </c>
    </row>
    <row r="75" spans="1:30" ht="24" customHeight="1">
      <c r="A75" s="4"/>
      <c r="B75" s="19"/>
      <c r="E75" s="67"/>
      <c r="F75" s="70"/>
      <c r="G75" s="67"/>
      <c r="H75" s="70"/>
      <c r="I75" s="67"/>
      <c r="J75" s="68"/>
      <c r="K75" s="67"/>
    </row>
    <row r="76" spans="1:30" ht="24" customHeight="1" thickBot="1">
      <c r="A76" s="4" t="s">
        <v>65</v>
      </c>
      <c r="B76" s="19"/>
      <c r="E76" s="31">
        <f>SUM(E72,E74)</f>
        <v>247459</v>
      </c>
      <c r="F76" s="70"/>
      <c r="G76" s="31">
        <f>SUM(G72,G74)</f>
        <v>319279</v>
      </c>
      <c r="H76" s="70"/>
      <c r="I76" s="31">
        <f>SUM(I72,I74)</f>
        <v>231973</v>
      </c>
      <c r="J76" s="68"/>
      <c r="K76" s="31">
        <f>SUM(K72,K74)</f>
        <v>326555</v>
      </c>
    </row>
    <row r="77" spans="1:30" ht="24" customHeight="1" thickTop="1">
      <c r="A77" s="5"/>
      <c r="B77" s="19"/>
      <c r="E77" s="66"/>
      <c r="F77" s="70"/>
      <c r="G77" s="66"/>
      <c r="H77" s="70"/>
      <c r="I77" s="66"/>
      <c r="J77" s="66"/>
      <c r="K77" s="66"/>
    </row>
    <row r="78" spans="1:30" s="5" customFormat="1" ht="24" customHeight="1">
      <c r="A78" s="4" t="s">
        <v>126</v>
      </c>
      <c r="B78" s="41"/>
      <c r="C78" s="19"/>
      <c r="D78" s="28"/>
      <c r="E78" s="70"/>
      <c r="F78" s="70"/>
      <c r="G78" s="70"/>
      <c r="H78" s="64"/>
      <c r="I78" s="70"/>
      <c r="J78" s="70"/>
      <c r="K78" s="7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</row>
    <row r="79" spans="1:30" s="5" customFormat="1" ht="24" customHeight="1" thickBot="1">
      <c r="A79" s="5" t="s">
        <v>127</v>
      </c>
      <c r="B79" s="41"/>
      <c r="C79" s="19"/>
      <c r="D79" s="28"/>
      <c r="E79" s="64">
        <f>SUM(E81-E80)</f>
        <v>247462</v>
      </c>
      <c r="F79" s="64"/>
      <c r="G79" s="64">
        <f>SUM(G81-G80)</f>
        <v>319282</v>
      </c>
      <c r="H79" s="64"/>
      <c r="I79" s="36">
        <f>SUM(I76)</f>
        <v>231973</v>
      </c>
      <c r="J79" s="64"/>
      <c r="K79" s="36">
        <f>SUM(K76)</f>
        <v>326555</v>
      </c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</row>
    <row r="80" spans="1:30" s="5" customFormat="1" ht="24" customHeight="1" thickTop="1">
      <c r="A80" s="5" t="s">
        <v>125</v>
      </c>
      <c r="B80" s="41"/>
      <c r="C80" s="19"/>
      <c r="D80" s="28"/>
      <c r="E80" s="34">
        <v>-3</v>
      </c>
      <c r="F80" s="64"/>
      <c r="G80" s="34">
        <v>-3</v>
      </c>
      <c r="H80" s="64"/>
      <c r="I80" s="64"/>
      <c r="J80" s="64"/>
      <c r="K80" s="64"/>
      <c r="M80" s="10"/>
      <c r="N80" s="10"/>
    </row>
    <row r="81" spans="1:30" s="5" customFormat="1" ht="24" customHeight="1" thickBot="1">
      <c r="A81" s="49"/>
      <c r="B81" s="41"/>
      <c r="C81" s="19"/>
      <c r="D81" s="28"/>
      <c r="E81" s="36">
        <f>SUM(E72)</f>
        <v>247459</v>
      </c>
      <c r="F81" s="64"/>
      <c r="G81" s="36">
        <f>SUM(G72)</f>
        <v>319279</v>
      </c>
      <c r="H81" s="64"/>
      <c r="I81" s="64"/>
      <c r="J81" s="64"/>
      <c r="K81" s="64"/>
      <c r="N81" s="10"/>
    </row>
    <row r="82" spans="1:30" s="5" customFormat="1" ht="24" customHeight="1" thickTop="1">
      <c r="A82" s="49"/>
      <c r="B82" s="41"/>
      <c r="C82" s="19"/>
      <c r="D82" s="28"/>
      <c r="E82" s="64"/>
      <c r="F82" s="64"/>
      <c r="G82" s="64"/>
      <c r="H82" s="64"/>
      <c r="I82" s="64"/>
      <c r="J82" s="64"/>
      <c r="K82" s="64"/>
      <c r="N82" s="10"/>
    </row>
    <row r="83" spans="1:30" s="5" customFormat="1" ht="24" customHeight="1" thickBot="1">
      <c r="A83" s="49" t="s">
        <v>138</v>
      </c>
      <c r="B83" s="41"/>
      <c r="C83" s="19"/>
      <c r="D83" s="28"/>
      <c r="E83" s="64">
        <f>E85-E84</f>
        <v>247462</v>
      </c>
      <c r="F83" s="64"/>
      <c r="G83" s="64">
        <f>G85-G84</f>
        <v>319282</v>
      </c>
      <c r="H83" s="64"/>
      <c r="I83" s="36">
        <f>SUM(I79)</f>
        <v>231973</v>
      </c>
      <c r="J83" s="64"/>
      <c r="K83" s="36">
        <f>SUM(K79)</f>
        <v>326555</v>
      </c>
      <c r="N83" s="10"/>
    </row>
    <row r="84" spans="1:30" s="5" customFormat="1" ht="24" customHeight="1" thickTop="1">
      <c r="A84" s="42" t="s">
        <v>127</v>
      </c>
      <c r="B84" s="41"/>
      <c r="C84" s="19"/>
      <c r="D84" s="28"/>
      <c r="E84" s="64">
        <v>-3</v>
      </c>
      <c r="F84" s="64">
        <v>0</v>
      </c>
      <c r="G84" s="64">
        <v>-3</v>
      </c>
      <c r="H84" s="64"/>
      <c r="I84" s="64"/>
      <c r="J84" s="64"/>
      <c r="K84" s="64"/>
      <c r="N84" s="10"/>
    </row>
    <row r="85" spans="1:30" s="5" customFormat="1" ht="24" customHeight="1" thickBot="1">
      <c r="A85" s="42" t="s">
        <v>125</v>
      </c>
      <c r="B85" s="41"/>
      <c r="C85" s="19"/>
      <c r="D85" s="28"/>
      <c r="E85" s="52">
        <f>E76</f>
        <v>247459</v>
      </c>
      <c r="F85" s="64"/>
      <c r="G85" s="52">
        <f>G76</f>
        <v>319279</v>
      </c>
      <c r="H85" s="64"/>
      <c r="I85" s="64"/>
      <c r="J85" s="64"/>
      <c r="K85" s="64"/>
      <c r="N85" s="10"/>
    </row>
    <row r="86" spans="1:30" s="5" customFormat="1" ht="24" customHeight="1" thickTop="1">
      <c r="A86" s="42"/>
      <c r="B86" s="41"/>
      <c r="C86" s="19"/>
      <c r="D86" s="28"/>
      <c r="E86" s="64"/>
      <c r="F86" s="35"/>
      <c r="G86" s="64"/>
      <c r="H86" s="35"/>
      <c r="I86" s="35"/>
      <c r="J86" s="35"/>
      <c r="K86" s="35"/>
      <c r="N86" s="10"/>
    </row>
    <row r="87" spans="1:30" ht="24" customHeight="1">
      <c r="A87" s="4" t="s">
        <v>139</v>
      </c>
      <c r="B87" s="19"/>
      <c r="C87" s="32">
        <v>11</v>
      </c>
      <c r="D87" s="32"/>
      <c r="E87" s="68"/>
      <c r="G87" s="68"/>
      <c r="I87" s="68"/>
      <c r="J87" s="68"/>
      <c r="K87" s="68"/>
      <c r="L87" s="5"/>
      <c r="M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</row>
    <row r="88" spans="1:30" ht="24" customHeight="1" thickBot="1">
      <c r="A88" s="5" t="s">
        <v>66</v>
      </c>
      <c r="B88" s="19"/>
      <c r="E88" s="46">
        <f>E79/753141</f>
        <v>0.32857326848491847</v>
      </c>
      <c r="G88" s="46">
        <f>G79/753141</f>
        <v>0.42393389816780658</v>
      </c>
      <c r="I88" s="46">
        <f>I79/753141</f>
        <v>0.3080073983490475</v>
      </c>
      <c r="J88" s="38"/>
      <c r="K88" s="46">
        <f>K79/753141</f>
        <v>0.43359078844466042</v>
      </c>
      <c r="L88" s="5"/>
      <c r="M88" s="5"/>
      <c r="O88" s="5"/>
      <c r="P88" s="5"/>
      <c r="Q88" s="5"/>
      <c r="R88" s="5"/>
      <c r="S88" s="5"/>
      <c r="T88" s="5"/>
      <c r="U88" s="5"/>
      <c r="V88" s="5"/>
      <c r="W88" s="5"/>
    </row>
    <row r="89" spans="1:30" ht="24" customHeight="1" thickTop="1">
      <c r="A89" s="5"/>
      <c r="B89" s="19"/>
    </row>
    <row r="90" spans="1:30" ht="24" customHeight="1">
      <c r="A90" s="114" t="s">
        <v>196</v>
      </c>
      <c r="B90" s="19"/>
    </row>
  </sheetData>
  <mergeCells count="10">
    <mergeCell ref="E51:G51"/>
    <mergeCell ref="A1:K1"/>
    <mergeCell ref="A5:K5"/>
    <mergeCell ref="A2:F2"/>
    <mergeCell ref="I6:K6"/>
    <mergeCell ref="A46:K46"/>
    <mergeCell ref="A47:F47"/>
    <mergeCell ref="A50:K50"/>
    <mergeCell ref="I51:K51"/>
    <mergeCell ref="E6:G6"/>
  </mergeCells>
  <phoneticPr fontId="0" type="noConversion"/>
  <printOptions horizontalCentered="1" gridLinesSet="0"/>
  <pageMargins left="0.74803149606299213" right="0.23622047244094491" top="0.78740157480314965" bottom="0.19685039370078741" header="0.19685039370078741" footer="0.19685039370078741"/>
  <pageSetup paperSize="9" scale="70" orientation="portrait" r:id="rId1"/>
  <headerFooter alignWithMargins="0"/>
  <rowBreaks count="1" manualBreakCount="1">
    <brk id="45" max="2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4"/>
  <sheetViews>
    <sheetView showGridLines="0" view="pageBreakPreview" zoomScale="85" zoomScaleNormal="70" zoomScaleSheetLayoutView="85" workbookViewId="0">
      <selection activeCell="D23" sqref="D23"/>
    </sheetView>
  </sheetViews>
  <sheetFormatPr defaultColWidth="9.109375" defaultRowHeight="24" customHeight="1"/>
  <cols>
    <col min="1" max="1" width="50.88671875" style="10" customWidth="1"/>
    <col min="2" max="2" width="16.5546875" style="10" customWidth="1"/>
    <col min="3" max="3" width="1.5546875" style="10" customWidth="1"/>
    <col min="4" max="4" width="16.5546875" style="10" customWidth="1"/>
    <col min="5" max="5" width="1.5546875" style="10" customWidth="1"/>
    <col min="6" max="6" width="16.5546875" style="10" customWidth="1"/>
    <col min="7" max="7" width="1.5546875" style="10" customWidth="1"/>
    <col min="8" max="8" width="16.5546875" style="10" customWidth="1"/>
    <col min="9" max="9" width="1.44140625" style="10" customWidth="1"/>
    <col min="10" max="10" width="16.5546875" style="10" customWidth="1"/>
    <col min="11" max="11" width="1.5546875" style="10" customWidth="1"/>
    <col min="12" max="12" width="16.5546875" style="10" customWidth="1"/>
    <col min="13" max="13" width="1.5546875" style="10" customWidth="1"/>
    <col min="14" max="14" width="16.5546875" style="10" customWidth="1"/>
    <col min="15" max="15" width="1.5546875" style="25" customWidth="1"/>
    <col min="16" max="16" width="16.5546875" style="10" customWidth="1"/>
    <col min="17" max="17" width="1.88671875" style="10" customWidth="1"/>
    <col min="18" max="18" width="16.5546875" style="10" customWidth="1"/>
    <col min="19" max="19" width="1.5546875" style="10" customWidth="1"/>
    <col min="20" max="20" width="16.5546875" style="10" customWidth="1"/>
    <col min="21" max="16384" width="9.109375" style="10"/>
  </cols>
  <sheetData>
    <row r="1" spans="1:20" ht="24" customHeight="1">
      <c r="A1" s="123" t="s">
        <v>46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</row>
    <row r="2" spans="1:20" ht="24" customHeight="1">
      <c r="A2" s="124" t="s">
        <v>123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</row>
    <row r="3" spans="1:20" ht="24" customHeight="1">
      <c r="A3" s="124" t="s">
        <v>95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</row>
    <row r="4" spans="1:20" s="42" customFormat="1" ht="24" customHeight="1">
      <c r="A4" s="124" t="s">
        <v>183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</row>
    <row r="5" spans="1:20" ht="24" customHeight="1">
      <c r="A5" s="123" t="s">
        <v>1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</row>
    <row r="6" spans="1:20" ht="24" customHeight="1">
      <c r="A6" s="106"/>
      <c r="B6" s="126" t="s">
        <v>96</v>
      </c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</row>
    <row r="7" spans="1:20" ht="24" customHeight="1">
      <c r="A7" s="106"/>
      <c r="B7" s="125" t="s">
        <v>42</v>
      </c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"/>
      <c r="R7" s="44"/>
      <c r="S7" s="44"/>
      <c r="T7" s="44"/>
    </row>
    <row r="8" spans="1:20" ht="24" customHeight="1">
      <c r="A8" s="106"/>
      <c r="B8" s="12"/>
      <c r="C8" s="12"/>
      <c r="D8" s="12"/>
      <c r="E8" s="12"/>
      <c r="F8" s="12" t="s">
        <v>158</v>
      </c>
      <c r="G8" s="12"/>
      <c r="H8" s="127" t="s">
        <v>102</v>
      </c>
      <c r="I8" s="127"/>
      <c r="J8" s="127"/>
      <c r="K8" s="127"/>
      <c r="L8" s="127"/>
      <c r="M8" s="12"/>
      <c r="N8" s="12"/>
      <c r="O8" s="12"/>
      <c r="P8" s="15" t="s">
        <v>105</v>
      </c>
      <c r="Q8" s="15"/>
      <c r="R8" s="15" t="s">
        <v>109</v>
      </c>
      <c r="S8" s="44"/>
      <c r="T8" s="44"/>
    </row>
    <row r="9" spans="1:20" ht="24" customHeight="1">
      <c r="A9" s="106"/>
      <c r="B9" s="12" t="s">
        <v>97</v>
      </c>
      <c r="C9" s="44"/>
      <c r="D9" s="44"/>
      <c r="E9" s="44"/>
      <c r="F9" s="44" t="s">
        <v>154</v>
      </c>
      <c r="G9" s="44"/>
      <c r="H9" s="125" t="s">
        <v>130</v>
      </c>
      <c r="I9" s="125"/>
      <c r="J9" s="125"/>
      <c r="M9" s="44"/>
      <c r="N9" s="44"/>
      <c r="O9" s="44"/>
      <c r="P9" s="15" t="s">
        <v>106</v>
      </c>
      <c r="Q9" s="15"/>
      <c r="R9" s="15" t="s">
        <v>110</v>
      </c>
      <c r="S9" s="44"/>
      <c r="T9" s="12" t="s">
        <v>112</v>
      </c>
    </row>
    <row r="10" spans="1:20" ht="24" customHeight="1">
      <c r="B10" s="12" t="s">
        <v>98</v>
      </c>
      <c r="C10" s="12"/>
      <c r="D10" s="12" t="s">
        <v>100</v>
      </c>
      <c r="E10" s="12"/>
      <c r="F10" s="12" t="s">
        <v>155</v>
      </c>
      <c r="G10" s="12"/>
      <c r="H10" s="15" t="s">
        <v>131</v>
      </c>
      <c r="I10" s="15"/>
      <c r="J10" s="15" t="s">
        <v>132</v>
      </c>
      <c r="M10" s="45"/>
      <c r="N10" s="12"/>
      <c r="O10" s="12"/>
      <c r="P10" s="15" t="s">
        <v>107</v>
      </c>
      <c r="Q10" s="15"/>
      <c r="R10" s="15" t="s">
        <v>111</v>
      </c>
      <c r="T10" s="12" t="s">
        <v>113</v>
      </c>
    </row>
    <row r="11" spans="1:20" ht="24" customHeight="1">
      <c r="B11" s="108" t="s">
        <v>99</v>
      </c>
      <c r="C11" s="12"/>
      <c r="D11" s="108" t="s">
        <v>101</v>
      </c>
      <c r="E11" s="12"/>
      <c r="F11" s="108" t="s">
        <v>156</v>
      </c>
      <c r="G11" s="12"/>
      <c r="H11" s="108" t="s">
        <v>133</v>
      </c>
      <c r="I11" s="15"/>
      <c r="J11" s="108" t="s">
        <v>133</v>
      </c>
      <c r="K11" s="14"/>
      <c r="L11" s="13" t="s">
        <v>104</v>
      </c>
      <c r="N11" s="108" t="s">
        <v>129</v>
      </c>
      <c r="O11" s="12"/>
      <c r="P11" s="108" t="s">
        <v>108</v>
      </c>
      <c r="Q11" s="12"/>
      <c r="R11" s="108" t="s">
        <v>135</v>
      </c>
      <c r="T11" s="108" t="s">
        <v>114</v>
      </c>
    </row>
    <row r="12" spans="1:20" ht="24" customHeight="1">
      <c r="A12" s="54" t="s">
        <v>161</v>
      </c>
      <c r="B12" s="55">
        <v>400000</v>
      </c>
      <c r="C12" s="56"/>
      <c r="D12" s="55">
        <v>387243</v>
      </c>
      <c r="E12" s="56"/>
      <c r="F12" s="56">
        <v>-2624</v>
      </c>
      <c r="G12" s="56"/>
      <c r="H12" s="56">
        <v>40000</v>
      </c>
      <c r="I12" s="56"/>
      <c r="J12" s="56">
        <v>351597</v>
      </c>
      <c r="K12" s="56"/>
      <c r="L12" s="56">
        <v>324324</v>
      </c>
      <c r="M12" s="56"/>
      <c r="N12" s="56">
        <v>-351597</v>
      </c>
      <c r="O12" s="56"/>
      <c r="P12" s="56">
        <f>SUM(B12:N12)</f>
        <v>1148943</v>
      </c>
      <c r="Q12" s="56"/>
      <c r="R12" s="56">
        <v>49</v>
      </c>
      <c r="S12" s="56"/>
      <c r="T12" s="56">
        <f>SUM(P12:R12)</f>
        <v>1148992</v>
      </c>
    </row>
    <row r="13" spans="1:20" ht="24" customHeight="1">
      <c r="A13" s="40" t="s">
        <v>64</v>
      </c>
      <c r="B13" s="17">
        <v>0</v>
      </c>
      <c r="C13" s="67"/>
      <c r="D13" s="17">
        <v>0</v>
      </c>
      <c r="E13" s="67"/>
      <c r="F13" s="17">
        <v>0</v>
      </c>
      <c r="G13" s="67"/>
      <c r="H13" s="17">
        <v>0</v>
      </c>
      <c r="I13" s="68"/>
      <c r="J13" s="17">
        <v>0</v>
      </c>
      <c r="K13" s="67"/>
      <c r="L13" s="17">
        <v>319282</v>
      </c>
      <c r="M13" s="67"/>
      <c r="N13" s="17">
        <v>0</v>
      </c>
      <c r="O13" s="68"/>
      <c r="P13" s="17">
        <f>SUM(B13:N13)</f>
        <v>319282</v>
      </c>
      <c r="Q13" s="68"/>
      <c r="R13" s="17">
        <v>-3</v>
      </c>
      <c r="S13" s="67"/>
      <c r="T13" s="17">
        <f>SUM(P13:R13)</f>
        <v>319279</v>
      </c>
    </row>
    <row r="14" spans="1:20" ht="24" customHeight="1">
      <c r="A14" s="40" t="s">
        <v>115</v>
      </c>
      <c r="B14" s="69">
        <f>SUM(B13)</f>
        <v>0</v>
      </c>
      <c r="C14" s="67"/>
      <c r="D14" s="69">
        <f>SUM(D13)</f>
        <v>0</v>
      </c>
      <c r="E14" s="67"/>
      <c r="F14" s="69">
        <f>SUM(F13)</f>
        <v>0</v>
      </c>
      <c r="G14" s="67"/>
      <c r="H14" s="69">
        <f>SUM(H13)</f>
        <v>0</v>
      </c>
      <c r="I14" s="69"/>
      <c r="J14" s="69">
        <f>SUM(J13)</f>
        <v>0</v>
      </c>
      <c r="K14" s="67"/>
      <c r="L14" s="69">
        <f>SUM(L13)</f>
        <v>319282</v>
      </c>
      <c r="M14" s="67"/>
      <c r="N14" s="69">
        <f>SUM(N13)</f>
        <v>0</v>
      </c>
      <c r="O14" s="68"/>
      <c r="P14" s="69">
        <f>SUM(P13)</f>
        <v>319282</v>
      </c>
      <c r="Q14" s="69"/>
      <c r="R14" s="69">
        <f>SUM(R13)</f>
        <v>-3</v>
      </c>
      <c r="S14" s="67"/>
      <c r="T14" s="69">
        <f>SUM(T13)</f>
        <v>319279</v>
      </c>
    </row>
    <row r="15" spans="1:20" ht="24" customHeight="1">
      <c r="A15" s="5" t="s">
        <v>191</v>
      </c>
      <c r="B15" s="69">
        <v>0</v>
      </c>
      <c r="C15" s="67"/>
      <c r="D15" s="69">
        <v>0</v>
      </c>
      <c r="E15" s="67"/>
      <c r="F15" s="69">
        <v>0</v>
      </c>
      <c r="G15" s="67"/>
      <c r="H15" s="69">
        <v>0</v>
      </c>
      <c r="I15" s="69"/>
      <c r="J15" s="69">
        <v>0</v>
      </c>
      <c r="K15" s="67"/>
      <c r="L15" s="69">
        <v>-421756</v>
      </c>
      <c r="M15" s="67"/>
      <c r="N15" s="69">
        <v>0</v>
      </c>
      <c r="O15" s="68"/>
      <c r="P15" s="69">
        <f>SUM(B15:N15)</f>
        <v>-421756</v>
      </c>
      <c r="Q15" s="69"/>
      <c r="R15" s="69">
        <v>0</v>
      </c>
      <c r="S15" s="67"/>
      <c r="T15" s="69">
        <f t="shared" ref="T15:T16" si="0">SUM(P15:R15)</f>
        <v>-421756</v>
      </c>
    </row>
    <row r="16" spans="1:20" ht="24" customHeight="1">
      <c r="A16" s="5" t="s">
        <v>163</v>
      </c>
      <c r="B16" s="68">
        <v>0</v>
      </c>
      <c r="C16" s="66"/>
      <c r="D16" s="68">
        <v>0</v>
      </c>
      <c r="E16" s="66"/>
      <c r="F16" s="66">
        <v>0</v>
      </c>
      <c r="G16" s="66"/>
      <c r="H16" s="68">
        <v>0</v>
      </c>
      <c r="I16" s="68"/>
      <c r="J16" s="68">
        <v>0</v>
      </c>
      <c r="K16" s="66"/>
      <c r="L16" s="68">
        <v>0</v>
      </c>
      <c r="M16" s="66"/>
      <c r="N16" s="68">
        <v>0</v>
      </c>
      <c r="O16" s="68"/>
      <c r="P16" s="68">
        <f>SUM(B16:N16)</f>
        <v>0</v>
      </c>
      <c r="Q16" s="68"/>
      <c r="R16" s="68">
        <v>30</v>
      </c>
      <c r="S16" s="66"/>
      <c r="T16" s="68">
        <f t="shared" si="0"/>
        <v>30</v>
      </c>
    </row>
    <row r="17" spans="1:20" ht="24" customHeight="1" thickBot="1">
      <c r="A17" s="39" t="s">
        <v>169</v>
      </c>
      <c r="B17" s="18">
        <f>SUM(B12,B14:C16)</f>
        <v>400000</v>
      </c>
      <c r="C17" s="67"/>
      <c r="D17" s="18">
        <f>SUM(D12,D14:E16)</f>
        <v>387243</v>
      </c>
      <c r="E17" s="67"/>
      <c r="F17" s="18">
        <f>SUM(F12,F14:G16)</f>
        <v>-2624</v>
      </c>
      <c r="G17" s="67"/>
      <c r="H17" s="18">
        <f>SUM(H12,H14:I16)</f>
        <v>40000</v>
      </c>
      <c r="I17" s="66"/>
      <c r="J17" s="18">
        <f>SUM(J12,J14:K16)</f>
        <v>351597</v>
      </c>
      <c r="K17" s="67"/>
      <c r="L17" s="18">
        <f>SUM(L12,L14:M16)</f>
        <v>221850</v>
      </c>
      <c r="M17" s="67"/>
      <c r="N17" s="18">
        <f>SUM(N12,N14:O16)</f>
        <v>-351597</v>
      </c>
      <c r="O17" s="66"/>
      <c r="P17" s="18">
        <f>SUM(P12,P14:Q16)</f>
        <v>1046469</v>
      </c>
      <c r="Q17" s="66"/>
      <c r="R17" s="18">
        <f>SUM(R12,R14:S16)</f>
        <v>76</v>
      </c>
      <c r="S17" s="67"/>
      <c r="T17" s="18">
        <f>SUM(T12,T14:U16)</f>
        <v>1046545</v>
      </c>
    </row>
    <row r="18" spans="1:20" ht="24" customHeight="1" thickTop="1">
      <c r="A18" s="11"/>
      <c r="B18" s="67"/>
      <c r="C18" s="64"/>
      <c r="D18" s="67"/>
      <c r="E18" s="64"/>
      <c r="F18" s="70"/>
      <c r="G18" s="64"/>
      <c r="H18" s="70"/>
      <c r="I18" s="64"/>
      <c r="J18" s="70"/>
      <c r="K18" s="64"/>
      <c r="L18" s="70"/>
      <c r="M18" s="64"/>
      <c r="N18" s="70"/>
      <c r="O18" s="64"/>
      <c r="P18" s="70"/>
      <c r="Q18" s="64"/>
      <c r="R18" s="70"/>
      <c r="S18" s="64"/>
      <c r="T18" s="70"/>
    </row>
    <row r="19" spans="1:20" s="57" customFormat="1" ht="24" customHeight="1">
      <c r="A19" s="54" t="s">
        <v>184</v>
      </c>
      <c r="B19" s="55">
        <v>390000</v>
      </c>
      <c r="C19" s="56"/>
      <c r="D19" s="55">
        <v>387243</v>
      </c>
      <c r="E19" s="71"/>
      <c r="F19" s="56">
        <v>-2624</v>
      </c>
      <c r="G19" s="56"/>
      <c r="H19" s="56">
        <v>40000</v>
      </c>
      <c r="I19" s="56"/>
      <c r="J19" s="56">
        <v>164255</v>
      </c>
      <c r="K19" s="71"/>
      <c r="L19" s="56">
        <v>312626</v>
      </c>
      <c r="M19" s="71"/>
      <c r="N19" s="56">
        <v>-164255</v>
      </c>
      <c r="O19" s="56"/>
      <c r="P19" s="56">
        <f>SUM(B19:N19)</f>
        <v>1127245</v>
      </c>
      <c r="Q19" s="56"/>
      <c r="R19" s="56">
        <v>74</v>
      </c>
      <c r="S19" s="71"/>
      <c r="T19" s="56">
        <f t="shared" ref="T19" si="1">SUM(P19:R19)</f>
        <v>1127319</v>
      </c>
    </row>
    <row r="20" spans="1:20" ht="24" customHeight="1">
      <c r="A20" s="40" t="s">
        <v>64</v>
      </c>
      <c r="B20" s="17">
        <v>0</v>
      </c>
      <c r="C20" s="67"/>
      <c r="D20" s="17">
        <v>0</v>
      </c>
      <c r="E20" s="67"/>
      <c r="F20" s="17">
        <v>0</v>
      </c>
      <c r="G20" s="67"/>
      <c r="H20" s="17">
        <v>0</v>
      </c>
      <c r="I20" s="68"/>
      <c r="J20" s="17">
        <v>0</v>
      </c>
      <c r="K20" s="67"/>
      <c r="L20" s="17">
        <f>PL!E79</f>
        <v>247462</v>
      </c>
      <c r="M20" s="67"/>
      <c r="N20" s="17">
        <v>0</v>
      </c>
      <c r="O20" s="68"/>
      <c r="P20" s="17">
        <f>SUM(B20:N20)</f>
        <v>247462</v>
      </c>
      <c r="Q20" s="68"/>
      <c r="R20" s="17">
        <f>PL!E80</f>
        <v>-3</v>
      </c>
      <c r="S20" s="67"/>
      <c r="T20" s="17">
        <f>SUM(P20:R20)</f>
        <v>247459</v>
      </c>
    </row>
    <row r="21" spans="1:20" ht="24" customHeight="1">
      <c r="A21" s="40" t="s">
        <v>115</v>
      </c>
      <c r="B21" s="69">
        <f>SUM(B20)</f>
        <v>0</v>
      </c>
      <c r="C21" s="67"/>
      <c r="D21" s="69">
        <f>SUM(D20)</f>
        <v>0</v>
      </c>
      <c r="E21" s="67"/>
      <c r="F21" s="69">
        <f>SUM(F20)</f>
        <v>0</v>
      </c>
      <c r="G21" s="67"/>
      <c r="H21" s="69">
        <f>SUM(H20)</f>
        <v>0</v>
      </c>
      <c r="I21" s="69"/>
      <c r="J21" s="69">
        <f>SUM(J20)</f>
        <v>0</v>
      </c>
      <c r="K21" s="67"/>
      <c r="L21" s="69">
        <f>SUM(L20)</f>
        <v>247462</v>
      </c>
      <c r="M21" s="67"/>
      <c r="N21" s="69">
        <f>SUM(N20)</f>
        <v>0</v>
      </c>
      <c r="O21" s="68"/>
      <c r="P21" s="69">
        <f>SUM(P20)</f>
        <v>247462</v>
      </c>
      <c r="Q21" s="69"/>
      <c r="R21" s="69">
        <f>SUM(R20)</f>
        <v>-3</v>
      </c>
      <c r="S21" s="67"/>
      <c r="T21" s="69">
        <f>SUM(T20)</f>
        <v>247459</v>
      </c>
    </row>
    <row r="22" spans="1:20" ht="24" customHeight="1">
      <c r="A22" s="5" t="s">
        <v>191</v>
      </c>
      <c r="B22" s="69">
        <v>0</v>
      </c>
      <c r="C22" s="67"/>
      <c r="D22" s="69">
        <v>0</v>
      </c>
      <c r="E22" s="67"/>
      <c r="F22" s="69">
        <v>0</v>
      </c>
      <c r="G22" s="67"/>
      <c r="H22" s="69">
        <v>0</v>
      </c>
      <c r="I22" s="69"/>
      <c r="J22" s="69">
        <v>0</v>
      </c>
      <c r="K22" s="67"/>
      <c r="L22" s="69">
        <v>-301250</v>
      </c>
      <c r="M22" s="67"/>
      <c r="N22" s="69">
        <v>0</v>
      </c>
      <c r="O22" s="68"/>
      <c r="P22" s="69">
        <f>SUM(B22:N22)</f>
        <v>-301250</v>
      </c>
      <c r="Q22" s="69"/>
      <c r="R22" s="69">
        <v>0</v>
      </c>
      <c r="S22" s="67"/>
      <c r="T22" s="69">
        <f t="shared" ref="T22:T23" si="2">SUM(P22:R22)</f>
        <v>-301250</v>
      </c>
    </row>
    <row r="23" spans="1:20" ht="24" customHeight="1">
      <c r="A23" s="5" t="s">
        <v>163</v>
      </c>
      <c r="B23" s="68">
        <v>0</v>
      </c>
      <c r="C23" s="66"/>
      <c r="D23" s="68">
        <v>0</v>
      </c>
      <c r="E23" s="66"/>
      <c r="F23" s="66">
        <v>0</v>
      </c>
      <c r="G23" s="66"/>
      <c r="H23" s="68">
        <v>0</v>
      </c>
      <c r="I23" s="68"/>
      <c r="J23" s="68">
        <v>0</v>
      </c>
      <c r="K23" s="66"/>
      <c r="L23" s="68">
        <v>0</v>
      </c>
      <c r="M23" s="66"/>
      <c r="N23" s="68">
        <v>0</v>
      </c>
      <c r="O23" s="68"/>
      <c r="P23" s="68">
        <f>SUM(B23:N23)</f>
        <v>0</v>
      </c>
      <c r="Q23" s="68"/>
      <c r="R23" s="68">
        <v>0</v>
      </c>
      <c r="S23" s="66"/>
      <c r="T23" s="68">
        <f t="shared" si="2"/>
        <v>0</v>
      </c>
    </row>
    <row r="24" spans="1:20" ht="24" customHeight="1" thickBot="1">
      <c r="A24" s="39" t="s">
        <v>185</v>
      </c>
      <c r="B24" s="18">
        <f>SUM(B19,B21:C23)</f>
        <v>390000</v>
      </c>
      <c r="C24" s="67"/>
      <c r="D24" s="18">
        <f>SUM(D19,D21:E23)</f>
        <v>387243</v>
      </c>
      <c r="E24" s="67"/>
      <c r="F24" s="18">
        <f>SUM(F19,F21:G23)</f>
        <v>-2624</v>
      </c>
      <c r="G24" s="67"/>
      <c r="H24" s="18">
        <f>SUM(H19,H21:I23)</f>
        <v>40000</v>
      </c>
      <c r="I24" s="66"/>
      <c r="J24" s="18">
        <f>SUM(J19,J21:K23)</f>
        <v>164255</v>
      </c>
      <c r="K24" s="67"/>
      <c r="L24" s="18">
        <f>SUM(L19,L21:M23)</f>
        <v>258838</v>
      </c>
      <c r="M24" s="67"/>
      <c r="N24" s="18">
        <f>SUM(N19,N21:O23)</f>
        <v>-164255</v>
      </c>
      <c r="O24" s="66"/>
      <c r="P24" s="18">
        <f>SUM(P19,P21:Q23)</f>
        <v>1073457</v>
      </c>
      <c r="Q24" s="66"/>
      <c r="R24" s="18">
        <f>SUM(R19,R21:S23)</f>
        <v>71</v>
      </c>
      <c r="S24" s="67"/>
      <c r="T24" s="18">
        <f>SUM(T19,T21:U23)</f>
        <v>1073528</v>
      </c>
    </row>
    <row r="25" spans="1:20" ht="24" customHeight="1" thickTop="1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64"/>
      <c r="P25" s="70"/>
      <c r="Q25" s="70"/>
      <c r="R25" s="70"/>
      <c r="S25" s="70"/>
      <c r="T25" s="70">
        <f>T24-BS!E77</f>
        <v>0</v>
      </c>
    </row>
    <row r="26" spans="1:20" ht="24" customHeight="1">
      <c r="A26" s="114" t="s">
        <v>196</v>
      </c>
    </row>
    <row r="54" spans="2:22" ht="24" customHeight="1"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48"/>
      <c r="P54" s="106"/>
      <c r="Q54" s="106"/>
      <c r="R54" s="106"/>
      <c r="S54" s="106"/>
      <c r="T54" s="106"/>
      <c r="U54" s="106"/>
      <c r="V54" s="106"/>
    </row>
  </sheetData>
  <mergeCells count="9">
    <mergeCell ref="H9:J9"/>
    <mergeCell ref="B6:T6"/>
    <mergeCell ref="H8:L8"/>
    <mergeCell ref="B7:P7"/>
    <mergeCell ref="A1:T1"/>
    <mergeCell ref="A3:T3"/>
    <mergeCell ref="A5:T5"/>
    <mergeCell ref="A2:T2"/>
    <mergeCell ref="A4:T4"/>
  </mergeCells>
  <phoneticPr fontId="0" type="noConversion"/>
  <printOptions horizontalCentered="1"/>
  <pageMargins left="0.39370078740157499" right="0.39370078740157499" top="0.90551181102362199" bottom="0.25" header="0.31496062992126" footer="0.31496062992126"/>
  <pageSetup paperSize="9" scale="6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showGridLines="0" view="pageBreakPreview" zoomScale="85" zoomScaleNormal="100" zoomScaleSheetLayoutView="85" workbookViewId="0">
      <selection activeCell="D25" sqref="D25"/>
    </sheetView>
  </sheetViews>
  <sheetFormatPr defaultColWidth="9.109375" defaultRowHeight="24" customHeight="1"/>
  <cols>
    <col min="1" max="1" width="48.44140625" style="10" customWidth="1"/>
    <col min="2" max="2" width="16.5546875" style="10" customWidth="1"/>
    <col min="3" max="3" width="1.5546875" style="10" customWidth="1"/>
    <col min="4" max="4" width="16.5546875" style="10" customWidth="1"/>
    <col min="5" max="5" width="1.5546875" style="10" customWidth="1"/>
    <col min="6" max="6" width="16.5546875" style="10" customWidth="1"/>
    <col min="7" max="7" width="1.44140625" style="10" customWidth="1"/>
    <col min="8" max="8" width="16.5546875" style="10" customWidth="1"/>
    <col min="9" max="9" width="1.5546875" style="10" customWidth="1"/>
    <col min="10" max="10" width="16.5546875" style="10" customWidth="1"/>
    <col min="11" max="11" width="1.5546875" style="10" customWidth="1"/>
    <col min="12" max="12" width="16.5546875" style="10" customWidth="1"/>
    <col min="13" max="13" width="1.5546875" style="25" customWidth="1"/>
    <col min="14" max="14" width="16.5546875" style="10" customWidth="1"/>
    <col min="15" max="15" width="1.5546875" style="10" customWidth="1"/>
    <col min="16" max="16384" width="9.109375" style="10"/>
  </cols>
  <sheetData>
    <row r="1" spans="1:18" ht="24" customHeight="1">
      <c r="A1" s="123" t="s">
        <v>46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</row>
    <row r="2" spans="1:18" ht="24" customHeight="1">
      <c r="A2" s="124" t="s">
        <v>123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</row>
    <row r="3" spans="1:18" ht="24" customHeight="1">
      <c r="A3" s="124" t="s">
        <v>116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</row>
    <row r="4" spans="1:18" s="42" customFormat="1" ht="24" customHeight="1">
      <c r="A4" s="124" t="s">
        <v>183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</row>
    <row r="5" spans="1:18" ht="24" customHeight="1">
      <c r="A5" s="130" t="s">
        <v>1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</row>
    <row r="6" spans="1:18" ht="24" customHeight="1">
      <c r="A6" s="106"/>
      <c r="B6" s="126" t="s">
        <v>2</v>
      </c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</row>
    <row r="7" spans="1:18" ht="24" customHeight="1">
      <c r="A7" s="106"/>
      <c r="C7" s="20"/>
      <c r="D7" s="20"/>
      <c r="E7" s="20"/>
      <c r="F7" s="129" t="s">
        <v>102</v>
      </c>
      <c r="G7" s="129"/>
      <c r="H7" s="129"/>
      <c r="I7" s="129"/>
      <c r="J7" s="129"/>
      <c r="K7" s="45"/>
      <c r="L7" s="20"/>
      <c r="M7" s="20"/>
    </row>
    <row r="8" spans="1:18" ht="24" customHeight="1">
      <c r="B8" s="12" t="s">
        <v>97</v>
      </c>
      <c r="C8" s="12"/>
      <c r="E8" s="12"/>
      <c r="F8" s="128" t="s">
        <v>103</v>
      </c>
      <c r="G8" s="128"/>
      <c r="H8" s="128"/>
      <c r="L8" s="12"/>
      <c r="M8" s="12"/>
      <c r="N8" s="12" t="s">
        <v>112</v>
      </c>
    </row>
    <row r="9" spans="1:18" ht="24" customHeight="1">
      <c r="B9" s="12" t="s">
        <v>98</v>
      </c>
      <c r="C9" s="12"/>
      <c r="D9" s="12" t="s">
        <v>100</v>
      </c>
      <c r="E9" s="12"/>
      <c r="F9" s="50" t="s">
        <v>131</v>
      </c>
      <c r="G9" s="50"/>
      <c r="H9" s="50" t="s">
        <v>129</v>
      </c>
      <c r="L9" s="12"/>
      <c r="M9" s="12"/>
      <c r="N9" s="12" t="s">
        <v>113</v>
      </c>
    </row>
    <row r="10" spans="1:18" ht="24" customHeight="1">
      <c r="B10" s="108" t="s">
        <v>99</v>
      </c>
      <c r="C10" s="12"/>
      <c r="D10" s="108" t="s">
        <v>101</v>
      </c>
      <c r="E10" s="12"/>
      <c r="F10" s="51" t="s">
        <v>133</v>
      </c>
      <c r="G10" s="50"/>
      <c r="H10" s="13" t="s">
        <v>134</v>
      </c>
      <c r="I10" s="14"/>
      <c r="J10" s="13" t="s">
        <v>104</v>
      </c>
      <c r="K10" s="50"/>
      <c r="L10" s="108" t="s">
        <v>129</v>
      </c>
      <c r="M10" s="12"/>
      <c r="N10" s="108" t="s">
        <v>114</v>
      </c>
    </row>
    <row r="11" spans="1:18" ht="24" customHeight="1">
      <c r="A11" s="39" t="s">
        <v>161</v>
      </c>
      <c r="B11" s="69">
        <v>400000</v>
      </c>
      <c r="C11" s="67"/>
      <c r="D11" s="69">
        <v>387243</v>
      </c>
      <c r="E11" s="67"/>
      <c r="F11" s="69">
        <v>40000</v>
      </c>
      <c r="G11" s="69"/>
      <c r="H11" s="69">
        <v>351597</v>
      </c>
      <c r="I11" s="67"/>
      <c r="J11" s="69">
        <v>301920</v>
      </c>
      <c r="K11" s="69"/>
      <c r="L11" s="69">
        <v>-351597</v>
      </c>
      <c r="M11" s="68"/>
      <c r="N11" s="69">
        <f>SUM(B11:L11)</f>
        <v>1129163</v>
      </c>
    </row>
    <row r="12" spans="1:18" ht="24" customHeight="1">
      <c r="A12" s="40" t="s">
        <v>64</v>
      </c>
      <c r="B12" s="17">
        <v>0</v>
      </c>
      <c r="C12" s="67"/>
      <c r="D12" s="17">
        <v>0</v>
      </c>
      <c r="E12" s="67"/>
      <c r="F12" s="17">
        <v>0</v>
      </c>
      <c r="G12" s="68"/>
      <c r="H12" s="17">
        <v>0</v>
      </c>
      <c r="I12" s="67"/>
      <c r="J12" s="17">
        <v>326555</v>
      </c>
      <c r="K12" s="68"/>
      <c r="L12" s="17">
        <v>0</v>
      </c>
      <c r="M12" s="68"/>
      <c r="N12" s="17">
        <f>SUM(B12:L12)</f>
        <v>326555</v>
      </c>
    </row>
    <row r="13" spans="1:18" ht="24" customHeight="1">
      <c r="A13" s="40" t="s">
        <v>115</v>
      </c>
      <c r="B13" s="69">
        <f>SUM(B12)</f>
        <v>0</v>
      </c>
      <c r="C13" s="67"/>
      <c r="D13" s="69">
        <f>SUM(D12)</f>
        <v>0</v>
      </c>
      <c r="E13" s="67"/>
      <c r="F13" s="69">
        <f>SUM(F12)</f>
        <v>0</v>
      </c>
      <c r="G13" s="69"/>
      <c r="H13" s="69">
        <f>SUM(H12)</f>
        <v>0</v>
      </c>
      <c r="I13" s="67"/>
      <c r="J13" s="69">
        <f>SUM(J12)</f>
        <v>326555</v>
      </c>
      <c r="K13" s="69"/>
      <c r="L13" s="69">
        <f>SUM(L12)</f>
        <v>0</v>
      </c>
      <c r="M13" s="68"/>
      <c r="N13" s="69">
        <f>SUM(N12)</f>
        <v>326555</v>
      </c>
    </row>
    <row r="14" spans="1:18" ht="24" customHeight="1">
      <c r="A14" s="40" t="s">
        <v>191</v>
      </c>
      <c r="B14" s="69">
        <v>0</v>
      </c>
      <c r="C14" s="67"/>
      <c r="D14" s="69">
        <v>0</v>
      </c>
      <c r="E14" s="67"/>
      <c r="F14" s="69">
        <v>0</v>
      </c>
      <c r="G14" s="69"/>
      <c r="H14" s="69">
        <v>0</v>
      </c>
      <c r="I14" s="67"/>
      <c r="J14" s="69">
        <v>-421756</v>
      </c>
      <c r="K14" s="69"/>
      <c r="L14" s="69">
        <v>0</v>
      </c>
      <c r="M14" s="68"/>
      <c r="N14" s="69">
        <f>SUM(B14:L14)</f>
        <v>-421756</v>
      </c>
    </row>
    <row r="15" spans="1:18" ht="24" customHeight="1" thickBot="1">
      <c r="A15" s="39" t="s">
        <v>169</v>
      </c>
      <c r="B15" s="18">
        <f>SUM(B11,B13:B14)</f>
        <v>400000</v>
      </c>
      <c r="C15" s="67"/>
      <c r="D15" s="18">
        <f>SUM(D11,D13:D14)</f>
        <v>387243</v>
      </c>
      <c r="E15" s="67"/>
      <c r="F15" s="18">
        <f>SUM(F11,F13:F14)</f>
        <v>40000</v>
      </c>
      <c r="G15" s="66"/>
      <c r="H15" s="18">
        <f>SUM(H11,H13:H14)</f>
        <v>351597</v>
      </c>
      <c r="I15" s="67"/>
      <c r="J15" s="18">
        <f>SUM(J11,J13:J14)</f>
        <v>206719</v>
      </c>
      <c r="K15" s="66"/>
      <c r="L15" s="18">
        <f>SUM(L11,L13:L14)</f>
        <v>-351597</v>
      </c>
      <c r="M15" s="66"/>
      <c r="N15" s="18">
        <f>SUM(N11,N13:N14)</f>
        <v>1033962</v>
      </c>
    </row>
    <row r="16" spans="1:18" ht="24" customHeight="1" thickTop="1">
      <c r="A16" s="11"/>
      <c r="B16" s="67"/>
      <c r="C16" s="70"/>
      <c r="D16" s="67"/>
      <c r="E16" s="70"/>
      <c r="F16" s="70"/>
      <c r="G16" s="70"/>
      <c r="H16" s="70"/>
      <c r="I16" s="70"/>
      <c r="J16" s="70"/>
      <c r="K16" s="70"/>
      <c r="L16" s="70"/>
      <c r="M16" s="64"/>
      <c r="N16" s="70"/>
    </row>
    <row r="17" spans="1:14" ht="24" customHeight="1">
      <c r="A17" s="39" t="s">
        <v>184</v>
      </c>
      <c r="B17" s="69">
        <v>390000</v>
      </c>
      <c r="C17" s="67"/>
      <c r="D17" s="69">
        <v>387243</v>
      </c>
      <c r="E17" s="67"/>
      <c r="F17" s="69">
        <v>40000</v>
      </c>
      <c r="G17" s="69"/>
      <c r="H17" s="69">
        <v>164255</v>
      </c>
      <c r="I17" s="67"/>
      <c r="J17" s="69">
        <v>311464</v>
      </c>
      <c r="K17" s="69"/>
      <c r="L17" s="69">
        <v>-164255</v>
      </c>
      <c r="M17" s="68"/>
      <c r="N17" s="69">
        <f>SUM(B17:L17)</f>
        <v>1128707</v>
      </c>
    </row>
    <row r="18" spans="1:14" ht="24" customHeight="1">
      <c r="A18" s="40" t="s">
        <v>64</v>
      </c>
      <c r="B18" s="17">
        <v>0</v>
      </c>
      <c r="C18" s="67"/>
      <c r="D18" s="17">
        <v>0</v>
      </c>
      <c r="E18" s="67"/>
      <c r="F18" s="17">
        <v>0</v>
      </c>
      <c r="G18" s="68"/>
      <c r="H18" s="17">
        <v>0</v>
      </c>
      <c r="I18" s="67"/>
      <c r="J18" s="17">
        <f>PL!I72</f>
        <v>231973</v>
      </c>
      <c r="K18" s="68"/>
      <c r="L18" s="17">
        <v>0</v>
      </c>
      <c r="M18" s="68"/>
      <c r="N18" s="17">
        <f>SUM(B18:L18)</f>
        <v>231973</v>
      </c>
    </row>
    <row r="19" spans="1:14" ht="24" customHeight="1">
      <c r="A19" s="40" t="s">
        <v>115</v>
      </c>
      <c r="B19" s="69">
        <f>SUM(B18)</f>
        <v>0</v>
      </c>
      <c r="C19" s="67"/>
      <c r="D19" s="69">
        <f>SUM(D18)</f>
        <v>0</v>
      </c>
      <c r="E19" s="67"/>
      <c r="F19" s="69">
        <f>SUM(F18)</f>
        <v>0</v>
      </c>
      <c r="G19" s="69"/>
      <c r="H19" s="69">
        <f>SUM(H18)</f>
        <v>0</v>
      </c>
      <c r="I19" s="67"/>
      <c r="J19" s="69">
        <f>SUM(J18)</f>
        <v>231973</v>
      </c>
      <c r="K19" s="69"/>
      <c r="L19" s="69">
        <f>SUM(L18)</f>
        <v>0</v>
      </c>
      <c r="M19" s="68"/>
      <c r="N19" s="69">
        <f>SUM(N18)</f>
        <v>231973</v>
      </c>
    </row>
    <row r="20" spans="1:14" ht="24" customHeight="1">
      <c r="A20" s="40" t="s">
        <v>191</v>
      </c>
      <c r="B20" s="69">
        <v>0</v>
      </c>
      <c r="C20" s="67"/>
      <c r="D20" s="69">
        <v>0</v>
      </c>
      <c r="E20" s="67"/>
      <c r="F20" s="69">
        <v>0</v>
      </c>
      <c r="G20" s="69"/>
      <c r="H20" s="69">
        <v>0</v>
      </c>
      <c r="I20" s="67"/>
      <c r="J20" s="69">
        <v>-301250</v>
      </c>
      <c r="K20" s="69"/>
      <c r="L20" s="69">
        <v>0</v>
      </c>
      <c r="M20" s="68"/>
      <c r="N20" s="69">
        <f>SUM(B20:L20)</f>
        <v>-301250</v>
      </c>
    </row>
    <row r="21" spans="1:14" ht="24" customHeight="1" thickBot="1">
      <c r="A21" s="39" t="s">
        <v>185</v>
      </c>
      <c r="B21" s="18">
        <f>SUM(B17,B19:B20)</f>
        <v>390000</v>
      </c>
      <c r="C21" s="67"/>
      <c r="D21" s="18">
        <f>SUM(D17,D19:D20)</f>
        <v>387243</v>
      </c>
      <c r="E21" s="67"/>
      <c r="F21" s="18">
        <f>SUM(F17,F19:F20)</f>
        <v>40000</v>
      </c>
      <c r="G21" s="66"/>
      <c r="H21" s="18">
        <f>SUM(H17,H19:H20)</f>
        <v>164255</v>
      </c>
      <c r="I21" s="67"/>
      <c r="J21" s="18">
        <f>SUM(J17,J19:J20)</f>
        <v>242187</v>
      </c>
      <c r="K21" s="66"/>
      <c r="L21" s="18">
        <f>SUM(L17,L19:L20)</f>
        <v>-164255</v>
      </c>
      <c r="M21" s="66"/>
      <c r="N21" s="18">
        <f>SUM(N17,N19:N20)</f>
        <v>1059430</v>
      </c>
    </row>
    <row r="22" spans="1:14" ht="24" customHeight="1" thickTop="1">
      <c r="A22" s="11"/>
      <c r="B22" s="67"/>
      <c r="C22" s="70"/>
      <c r="D22" s="67"/>
      <c r="E22" s="70"/>
      <c r="F22" s="70"/>
      <c r="G22" s="70"/>
      <c r="H22" s="70"/>
      <c r="I22" s="70"/>
      <c r="J22" s="70"/>
      <c r="K22" s="70"/>
      <c r="L22" s="70"/>
      <c r="M22" s="64"/>
      <c r="N22" s="70">
        <f>N21-BS!I77</f>
        <v>0</v>
      </c>
    </row>
    <row r="23" spans="1:14" ht="24" customHeight="1">
      <c r="A23" s="114" t="s">
        <v>196</v>
      </c>
      <c r="C23" s="19"/>
      <c r="E23" s="19"/>
      <c r="F23" s="19"/>
      <c r="G23" s="19"/>
      <c r="H23" s="19"/>
      <c r="I23" s="19"/>
      <c r="J23" s="19"/>
      <c r="K23" s="19"/>
      <c r="L23" s="19"/>
      <c r="M23" s="44"/>
    </row>
    <row r="59" spans="2:16" ht="24" customHeight="1"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48"/>
      <c r="N59" s="106"/>
      <c r="O59" s="106"/>
      <c r="P59" s="106"/>
    </row>
  </sheetData>
  <mergeCells count="8">
    <mergeCell ref="F8:H8"/>
    <mergeCell ref="F7:J7"/>
    <mergeCell ref="B6:N6"/>
    <mergeCell ref="A1:N1"/>
    <mergeCell ref="A5:N5"/>
    <mergeCell ref="A2:R2"/>
    <mergeCell ref="A3:R3"/>
    <mergeCell ref="A4:R4"/>
  </mergeCells>
  <printOptions horizontalCentered="1"/>
  <pageMargins left="0.39370078740157499" right="0.39370078740157499" top="0.90551181102362199" bottom="0.23622047244094499" header="0.31496062992126" footer="0.31496062992126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showGridLines="0" view="pageBreakPreview" zoomScaleNormal="100" zoomScaleSheetLayoutView="100" workbookViewId="0">
      <selection activeCell="F74" sqref="F74"/>
    </sheetView>
  </sheetViews>
  <sheetFormatPr defaultColWidth="10.5546875" defaultRowHeight="24" customHeight="1"/>
  <cols>
    <col min="1" max="1" width="51" style="10" customWidth="1"/>
    <col min="2" max="2" width="4.44140625" style="10" customWidth="1"/>
    <col min="3" max="3" width="5.88671875" style="10" bestFit="1" customWidth="1"/>
    <col min="4" max="4" width="1.5546875" style="10" customWidth="1"/>
    <col min="5" max="5" width="15.6640625" style="10" customWidth="1"/>
    <col min="6" max="6" width="1.6640625" style="25" customWidth="1"/>
    <col min="7" max="7" width="15.6640625" style="10" customWidth="1"/>
    <col min="8" max="8" width="1.6640625" style="10" customWidth="1"/>
    <col min="9" max="9" width="15.6640625" style="10" customWidth="1"/>
    <col min="10" max="10" width="1.6640625" style="10" customWidth="1"/>
    <col min="11" max="11" width="15.6640625" style="10" customWidth="1"/>
    <col min="12" max="12" width="0.88671875" style="10" customWidth="1"/>
    <col min="13" max="16384" width="10.5546875" style="10"/>
  </cols>
  <sheetData>
    <row r="1" spans="1:12" ht="24" customHeight="1">
      <c r="A1" s="123" t="s">
        <v>46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2" ht="24" customHeight="1">
      <c r="A2" s="124" t="s">
        <v>123</v>
      </c>
      <c r="B2" s="124"/>
      <c r="C2" s="124"/>
      <c r="D2" s="124"/>
      <c r="E2" s="124"/>
      <c r="F2" s="124"/>
    </row>
    <row r="3" spans="1:12" ht="24" customHeight="1">
      <c r="A3" s="4" t="s">
        <v>67</v>
      </c>
    </row>
    <row r="4" spans="1:12" ht="24" customHeight="1">
      <c r="A4" s="58" t="s">
        <v>183</v>
      </c>
    </row>
    <row r="5" spans="1:12" ht="24" customHeight="1">
      <c r="G5" s="131" t="s">
        <v>1</v>
      </c>
      <c r="H5" s="131"/>
      <c r="I5" s="131"/>
      <c r="J5" s="131"/>
      <c r="K5" s="131"/>
      <c r="L5" s="131"/>
    </row>
    <row r="6" spans="1:12" ht="24" customHeight="1">
      <c r="E6" s="122" t="s">
        <v>96</v>
      </c>
      <c r="F6" s="122"/>
      <c r="G6" s="122"/>
      <c r="H6" s="59"/>
      <c r="I6" s="122" t="s">
        <v>2</v>
      </c>
      <c r="J6" s="122"/>
      <c r="K6" s="122"/>
    </row>
    <row r="7" spans="1:12" ht="24" customHeight="1">
      <c r="C7" s="2"/>
      <c r="D7" s="2"/>
      <c r="E7" s="2">
        <v>2022</v>
      </c>
      <c r="F7" s="47"/>
      <c r="G7" s="8">
        <v>2021</v>
      </c>
      <c r="H7" s="2"/>
      <c r="I7" s="8">
        <v>2022</v>
      </c>
      <c r="J7" s="9"/>
      <c r="K7" s="8">
        <v>2021</v>
      </c>
    </row>
    <row r="8" spans="1:12" ht="24" customHeight="1">
      <c r="A8" s="11" t="s">
        <v>68</v>
      </c>
      <c r="J8" s="25"/>
      <c r="K8" s="19"/>
    </row>
    <row r="9" spans="1:12" ht="24" customHeight="1">
      <c r="A9" s="10" t="s">
        <v>69</v>
      </c>
      <c r="E9" s="16">
        <f>PL!E70</f>
        <v>306254</v>
      </c>
      <c r="F9" s="24"/>
      <c r="G9" s="16">
        <f>PL!G70</f>
        <v>382072</v>
      </c>
      <c r="H9" s="23"/>
      <c r="I9" s="16">
        <f>PL!I70</f>
        <v>291778</v>
      </c>
      <c r="J9" s="21"/>
      <c r="K9" s="16">
        <f>PL!K70</f>
        <v>390291</v>
      </c>
    </row>
    <row r="10" spans="1:12" ht="24" customHeight="1">
      <c r="A10" s="10" t="s">
        <v>70</v>
      </c>
      <c r="E10" s="23"/>
      <c r="F10" s="24"/>
      <c r="G10" s="23"/>
      <c r="H10" s="23"/>
      <c r="I10" s="16"/>
      <c r="J10" s="21"/>
      <c r="K10" s="16"/>
    </row>
    <row r="11" spans="1:12" ht="24" customHeight="1">
      <c r="A11" s="10" t="s">
        <v>159</v>
      </c>
      <c r="E11" s="23"/>
      <c r="F11" s="24"/>
      <c r="G11" s="23"/>
      <c r="H11" s="23"/>
      <c r="I11" s="16"/>
      <c r="J11" s="21"/>
      <c r="K11" s="16"/>
    </row>
    <row r="12" spans="1:12" ht="24" customHeight="1">
      <c r="A12" s="10" t="s">
        <v>71</v>
      </c>
      <c r="E12" s="23">
        <v>355367</v>
      </c>
      <c r="F12" s="24"/>
      <c r="G12" s="70">
        <v>383518</v>
      </c>
      <c r="H12" s="23"/>
      <c r="I12" s="16">
        <v>332351</v>
      </c>
      <c r="J12" s="21"/>
      <c r="K12" s="67">
        <v>360644</v>
      </c>
    </row>
    <row r="13" spans="1:12" ht="24" customHeight="1">
      <c r="A13" s="10" t="s">
        <v>72</v>
      </c>
      <c r="E13" s="23">
        <v>7700</v>
      </c>
      <c r="F13" s="24"/>
      <c r="G13" s="70">
        <v>7121</v>
      </c>
      <c r="H13" s="23"/>
      <c r="I13" s="21">
        <v>6912</v>
      </c>
      <c r="J13" s="21"/>
      <c r="K13" s="66">
        <v>6099</v>
      </c>
    </row>
    <row r="14" spans="1:12" ht="24" customHeight="1">
      <c r="A14" s="57" t="s">
        <v>194</v>
      </c>
      <c r="E14" s="10">
        <v>1245</v>
      </c>
      <c r="F14" s="24"/>
      <c r="G14" s="66">
        <v>3197</v>
      </c>
      <c r="H14" s="23"/>
      <c r="I14" s="10">
        <v>1245</v>
      </c>
      <c r="J14" s="21"/>
      <c r="K14" s="66">
        <v>3197</v>
      </c>
    </row>
    <row r="15" spans="1:12" ht="24" customHeight="1">
      <c r="A15" s="10" t="s">
        <v>197</v>
      </c>
      <c r="E15" s="21">
        <v>18416</v>
      </c>
      <c r="F15" s="24"/>
      <c r="G15" s="70">
        <v>5307</v>
      </c>
      <c r="H15" s="23"/>
      <c r="I15" s="21">
        <v>135</v>
      </c>
      <c r="J15" s="21"/>
      <c r="K15" s="66">
        <v>-253</v>
      </c>
    </row>
    <row r="16" spans="1:12" ht="24" customHeight="1">
      <c r="A16" s="10" t="s">
        <v>73</v>
      </c>
      <c r="E16" s="23">
        <v>1566</v>
      </c>
      <c r="F16" s="24"/>
      <c r="G16" s="66">
        <v>1533</v>
      </c>
      <c r="H16" s="23"/>
      <c r="I16" s="21">
        <v>1566</v>
      </c>
      <c r="J16" s="21"/>
      <c r="K16" s="66">
        <v>1533</v>
      </c>
    </row>
    <row r="17" spans="1:11" ht="24" customHeight="1">
      <c r="A17" s="10" t="s">
        <v>195</v>
      </c>
      <c r="E17" s="21">
        <v>-2940</v>
      </c>
      <c r="F17" s="26"/>
      <c r="G17" s="69">
        <v>-424</v>
      </c>
      <c r="H17" s="7"/>
      <c r="I17" s="21">
        <v>-2936</v>
      </c>
      <c r="J17" s="26"/>
      <c r="K17" s="68">
        <v>-418</v>
      </c>
    </row>
    <row r="18" spans="1:11" ht="24" customHeight="1">
      <c r="A18" s="5" t="s">
        <v>74</v>
      </c>
      <c r="E18" s="7">
        <v>627</v>
      </c>
      <c r="F18" s="24"/>
      <c r="G18" s="70">
        <v>627</v>
      </c>
      <c r="H18" s="23"/>
      <c r="I18" s="26">
        <v>551</v>
      </c>
      <c r="J18" s="21"/>
      <c r="K18" s="70">
        <v>552</v>
      </c>
    </row>
    <row r="19" spans="1:11" ht="24" customHeight="1">
      <c r="A19" s="86" t="s">
        <v>187</v>
      </c>
      <c r="E19" s="23">
        <v>-25817</v>
      </c>
      <c r="F19" s="64"/>
      <c r="G19" s="70">
        <v>0</v>
      </c>
      <c r="H19" s="70"/>
      <c r="I19" s="23">
        <v>0</v>
      </c>
      <c r="J19" s="66"/>
      <c r="K19" s="70">
        <v>0</v>
      </c>
    </row>
    <row r="20" spans="1:11" ht="24" customHeight="1">
      <c r="A20" s="10" t="s">
        <v>120</v>
      </c>
      <c r="E20" s="70">
        <v>-179</v>
      </c>
      <c r="F20" s="24"/>
      <c r="G20" s="70">
        <v>-96</v>
      </c>
      <c r="H20" s="23"/>
      <c r="I20" s="70">
        <v>-179</v>
      </c>
      <c r="J20" s="21"/>
      <c r="K20" s="70">
        <v>-117</v>
      </c>
    </row>
    <row r="21" spans="1:11" ht="24" customHeight="1">
      <c r="A21" s="10" t="s">
        <v>150</v>
      </c>
      <c r="E21" s="23">
        <v>-17395</v>
      </c>
      <c r="F21" s="24"/>
      <c r="G21" s="70">
        <v>-8969</v>
      </c>
      <c r="H21" s="23"/>
      <c r="I21" s="23">
        <v>-92</v>
      </c>
      <c r="J21" s="21"/>
      <c r="K21" s="70">
        <v>-108</v>
      </c>
    </row>
    <row r="22" spans="1:11" ht="24" customHeight="1">
      <c r="A22" s="10" t="s">
        <v>75</v>
      </c>
      <c r="E22" s="23">
        <v>7830</v>
      </c>
      <c r="F22" s="24"/>
      <c r="G22" s="66">
        <v>10492</v>
      </c>
      <c r="H22" s="23"/>
      <c r="I22" s="23">
        <v>8206</v>
      </c>
      <c r="J22" s="21"/>
      <c r="K22" s="66">
        <v>10939</v>
      </c>
    </row>
    <row r="23" spans="1:11" ht="24" customHeight="1">
      <c r="A23" s="10" t="s">
        <v>76</v>
      </c>
      <c r="E23" s="27"/>
      <c r="F23" s="24"/>
      <c r="G23" s="27"/>
      <c r="H23" s="23"/>
      <c r="I23" s="27"/>
      <c r="J23" s="21"/>
      <c r="K23" s="27"/>
    </row>
    <row r="24" spans="1:11" ht="24" customHeight="1">
      <c r="A24" s="10" t="s">
        <v>77</v>
      </c>
      <c r="E24" s="16">
        <f>SUM(E9:E22)</f>
        <v>652674</v>
      </c>
      <c r="F24" s="24"/>
      <c r="G24" s="16">
        <f>SUM(G9:G22)</f>
        <v>784378</v>
      </c>
      <c r="H24" s="23"/>
      <c r="I24" s="16">
        <f>SUM(I9:I22)</f>
        <v>639537</v>
      </c>
      <c r="J24" s="21"/>
      <c r="K24" s="16">
        <f>SUM(K9:K22)</f>
        <v>772359</v>
      </c>
    </row>
    <row r="25" spans="1:11" ht="24" customHeight="1">
      <c r="A25" s="10" t="s">
        <v>78</v>
      </c>
      <c r="E25" s="23"/>
      <c r="F25" s="24"/>
      <c r="G25" s="23"/>
      <c r="H25" s="23"/>
      <c r="I25" s="16"/>
      <c r="J25" s="21"/>
      <c r="K25" s="16"/>
    </row>
    <row r="26" spans="1:11" ht="24" customHeight="1">
      <c r="A26" s="10" t="s">
        <v>79</v>
      </c>
      <c r="E26" s="23">
        <v>112735</v>
      </c>
      <c r="F26" s="24"/>
      <c r="G26" s="70">
        <v>73981</v>
      </c>
      <c r="H26" s="23"/>
      <c r="I26" s="23">
        <v>91886</v>
      </c>
      <c r="J26" s="21"/>
      <c r="K26" s="70">
        <v>68721</v>
      </c>
    </row>
    <row r="27" spans="1:11" ht="24" customHeight="1">
      <c r="A27" s="10" t="s">
        <v>80</v>
      </c>
      <c r="E27" s="23">
        <v>29335</v>
      </c>
      <c r="F27" s="24"/>
      <c r="G27" s="70">
        <v>148666</v>
      </c>
      <c r="H27" s="23"/>
      <c r="I27" s="23">
        <v>29335</v>
      </c>
      <c r="J27" s="21"/>
      <c r="K27" s="70">
        <v>148666</v>
      </c>
    </row>
    <row r="28" spans="1:11" ht="24" customHeight="1">
      <c r="A28" s="57" t="s">
        <v>188</v>
      </c>
      <c r="E28" s="23">
        <v>-8922</v>
      </c>
      <c r="F28" s="24"/>
      <c r="G28" s="70">
        <v>16060</v>
      </c>
      <c r="H28" s="23"/>
      <c r="I28" s="23">
        <v>-8863</v>
      </c>
      <c r="J28" s="21"/>
      <c r="K28" s="70">
        <v>15973</v>
      </c>
    </row>
    <row r="29" spans="1:11" ht="24" customHeight="1">
      <c r="A29" s="10" t="s">
        <v>149</v>
      </c>
      <c r="E29" s="23">
        <v>-137048</v>
      </c>
      <c r="F29" s="24"/>
      <c r="G29" s="70">
        <v>-13608</v>
      </c>
      <c r="H29" s="23"/>
      <c r="I29" s="16">
        <v>0</v>
      </c>
      <c r="J29" s="21"/>
      <c r="K29" s="67">
        <v>0</v>
      </c>
    </row>
    <row r="30" spans="1:11" ht="24" customHeight="1">
      <c r="A30" s="10" t="s">
        <v>170</v>
      </c>
      <c r="E30" s="70">
        <v>-11208</v>
      </c>
      <c r="F30" s="64"/>
      <c r="G30" s="70">
        <v>-9850</v>
      </c>
      <c r="H30" s="70"/>
      <c r="I30" s="67">
        <v>0</v>
      </c>
      <c r="J30" s="66"/>
      <c r="K30" s="67">
        <v>0</v>
      </c>
    </row>
    <row r="31" spans="1:11" ht="24" customHeight="1">
      <c r="A31" s="10" t="s">
        <v>81</v>
      </c>
      <c r="E31" s="23">
        <v>10006</v>
      </c>
      <c r="F31" s="24"/>
      <c r="G31" s="70">
        <v>-19877</v>
      </c>
      <c r="H31" s="23"/>
      <c r="I31" s="23">
        <v>8930</v>
      </c>
      <c r="J31" s="21"/>
      <c r="K31" s="70">
        <v>-20482</v>
      </c>
    </row>
    <row r="32" spans="1:11" ht="24" customHeight="1">
      <c r="A32" s="10" t="s">
        <v>82</v>
      </c>
      <c r="E32" s="23">
        <v>-635</v>
      </c>
      <c r="F32" s="24"/>
      <c r="G32" s="70">
        <v>150</v>
      </c>
      <c r="H32" s="23"/>
      <c r="I32" s="23">
        <v>-573</v>
      </c>
      <c r="J32" s="21"/>
      <c r="K32" s="70">
        <v>188</v>
      </c>
    </row>
    <row r="33" spans="1:11" ht="24" customHeight="1">
      <c r="A33" s="10" t="s">
        <v>83</v>
      </c>
      <c r="E33" s="23"/>
      <c r="F33" s="24"/>
      <c r="G33" s="70"/>
      <c r="H33" s="23"/>
      <c r="I33" s="16"/>
      <c r="J33" s="21"/>
      <c r="K33" s="67"/>
    </row>
    <row r="34" spans="1:11" ht="24" customHeight="1">
      <c r="A34" s="10" t="s">
        <v>84</v>
      </c>
      <c r="E34" s="23">
        <v>-81867</v>
      </c>
      <c r="F34" s="24"/>
      <c r="G34" s="70">
        <v>-46272</v>
      </c>
      <c r="H34" s="23"/>
      <c r="I34" s="16">
        <v>-56752</v>
      </c>
      <c r="J34" s="21"/>
      <c r="K34" s="67">
        <v>-42952</v>
      </c>
    </row>
    <row r="35" spans="1:11" ht="24" customHeight="1">
      <c r="A35" s="10" t="s">
        <v>28</v>
      </c>
      <c r="E35" s="23">
        <v>-35764</v>
      </c>
      <c r="F35" s="24"/>
      <c r="G35" s="70">
        <v>14020</v>
      </c>
      <c r="H35" s="23"/>
      <c r="I35" s="16">
        <v>-35674</v>
      </c>
      <c r="J35" s="21"/>
      <c r="K35" s="67">
        <v>13894</v>
      </c>
    </row>
    <row r="36" spans="1:11" ht="24" customHeight="1">
      <c r="A36" s="10" t="s">
        <v>85</v>
      </c>
      <c r="E36" s="16">
        <v>3947</v>
      </c>
      <c r="F36" s="24"/>
      <c r="G36" s="67">
        <v>1147</v>
      </c>
      <c r="H36" s="23"/>
      <c r="I36" s="16">
        <v>4252</v>
      </c>
      <c r="J36" s="21"/>
      <c r="K36" s="67">
        <v>763</v>
      </c>
    </row>
    <row r="37" spans="1:11" ht="24" customHeight="1">
      <c r="A37" s="10" t="s">
        <v>68</v>
      </c>
      <c r="E37" s="27">
        <f>SUM(E24:E36)</f>
        <v>533253</v>
      </c>
      <c r="F37" s="24"/>
      <c r="G37" s="27">
        <f>SUM(G24:G36)</f>
        <v>948795</v>
      </c>
      <c r="H37" s="23"/>
      <c r="I37" s="27">
        <f>SUM(I24:I36)</f>
        <v>672078</v>
      </c>
      <c r="J37" s="21"/>
      <c r="K37" s="27">
        <f>SUM(K24:K36)</f>
        <v>957130</v>
      </c>
    </row>
    <row r="38" spans="1:11" ht="24" customHeight="1">
      <c r="A38" s="10" t="s">
        <v>151</v>
      </c>
      <c r="E38" s="21">
        <v>13850</v>
      </c>
      <c r="F38" s="24"/>
      <c r="G38" s="66">
        <v>8914</v>
      </c>
      <c r="H38" s="23"/>
      <c r="I38" s="21">
        <v>92</v>
      </c>
      <c r="J38" s="21"/>
      <c r="K38" s="66">
        <v>108</v>
      </c>
    </row>
    <row r="39" spans="1:11" ht="24" customHeight="1">
      <c r="A39" s="10" t="s">
        <v>86</v>
      </c>
      <c r="E39" s="21">
        <v>-4080</v>
      </c>
      <c r="F39" s="24"/>
      <c r="G39" s="66">
        <v>-6191</v>
      </c>
      <c r="H39" s="23"/>
      <c r="I39" s="21">
        <v>-4457</v>
      </c>
      <c r="J39" s="21"/>
      <c r="K39" s="66">
        <v>-6639</v>
      </c>
    </row>
    <row r="40" spans="1:11" ht="24" customHeight="1">
      <c r="A40" s="10" t="s">
        <v>198</v>
      </c>
      <c r="E40" s="21">
        <v>149</v>
      </c>
      <c r="F40" s="24"/>
      <c r="G40" s="66">
        <v>211</v>
      </c>
      <c r="H40" s="23"/>
      <c r="I40" s="21">
        <v>0</v>
      </c>
      <c r="J40" s="21"/>
      <c r="K40" s="66">
        <v>0</v>
      </c>
    </row>
    <row r="41" spans="1:11" ht="24" customHeight="1">
      <c r="A41" s="10" t="s">
        <v>87</v>
      </c>
      <c r="E41" s="21">
        <v>-78418</v>
      </c>
      <c r="F41" s="24"/>
      <c r="G41" s="66">
        <v>-70189</v>
      </c>
      <c r="H41" s="23"/>
      <c r="I41" s="21">
        <v>-74248</v>
      </c>
      <c r="J41" s="21"/>
      <c r="K41" s="66">
        <v>-68939</v>
      </c>
    </row>
    <row r="42" spans="1:11" ht="24" customHeight="1">
      <c r="A42" s="11" t="s">
        <v>88</v>
      </c>
      <c r="E42" s="22">
        <f>SUM(E37:E41)</f>
        <v>464754</v>
      </c>
      <c r="F42" s="24"/>
      <c r="G42" s="22">
        <f>SUM(G37:G41)</f>
        <v>881540</v>
      </c>
      <c r="H42" s="23"/>
      <c r="I42" s="22">
        <f>SUM(I37:I41)</f>
        <v>593465</v>
      </c>
      <c r="J42" s="21"/>
      <c r="K42" s="22">
        <f>SUM(K37:K41)</f>
        <v>881660</v>
      </c>
    </row>
    <row r="43" spans="1:11" ht="24" customHeight="1">
      <c r="I43" s="3"/>
      <c r="J43" s="30"/>
      <c r="K43" s="3"/>
    </row>
    <row r="44" spans="1:11" ht="24" customHeight="1">
      <c r="A44" s="114" t="s">
        <v>196</v>
      </c>
      <c r="J44" s="25"/>
    </row>
    <row r="45" spans="1:11" ht="24" customHeight="1">
      <c r="A45" s="132"/>
      <c r="B45" s="132"/>
      <c r="C45" s="132"/>
      <c r="D45" s="60"/>
      <c r="E45" s="60"/>
      <c r="F45" s="132" t="s">
        <v>46</v>
      </c>
      <c r="G45" s="132"/>
      <c r="H45" s="132"/>
      <c r="I45" s="132"/>
      <c r="J45" s="132"/>
      <c r="K45" s="132"/>
    </row>
    <row r="46" spans="1:11" ht="24" customHeight="1">
      <c r="A46" s="124" t="s">
        <v>123</v>
      </c>
      <c r="B46" s="124"/>
      <c r="C46" s="124"/>
      <c r="D46" s="124"/>
      <c r="E46" s="124"/>
      <c r="F46" s="124"/>
    </row>
    <row r="47" spans="1:11" ht="24" customHeight="1">
      <c r="A47" s="4" t="s">
        <v>89</v>
      </c>
    </row>
    <row r="48" spans="1:11" ht="24" customHeight="1">
      <c r="A48" s="58" t="s">
        <v>183</v>
      </c>
    </row>
    <row r="49" spans="1:12" ht="24" customHeight="1">
      <c r="G49" s="131" t="s">
        <v>1</v>
      </c>
      <c r="H49" s="131"/>
      <c r="I49" s="131"/>
      <c r="J49" s="131"/>
      <c r="K49" s="131"/>
      <c r="L49" s="131"/>
    </row>
    <row r="50" spans="1:12" ht="24" customHeight="1">
      <c r="E50" s="122" t="s">
        <v>96</v>
      </c>
      <c r="F50" s="122"/>
      <c r="G50" s="122"/>
      <c r="H50" s="59"/>
      <c r="I50" s="122" t="s">
        <v>2</v>
      </c>
      <c r="J50" s="122"/>
      <c r="K50" s="122"/>
    </row>
    <row r="51" spans="1:12" ht="24" customHeight="1">
      <c r="E51" s="2">
        <v>2022</v>
      </c>
      <c r="F51" s="47"/>
      <c r="G51" s="8">
        <v>2021</v>
      </c>
      <c r="H51" s="2"/>
      <c r="I51" s="8">
        <v>2022</v>
      </c>
      <c r="J51" s="9"/>
      <c r="K51" s="8">
        <v>2021</v>
      </c>
    </row>
    <row r="52" spans="1:12" ht="24" customHeight="1">
      <c r="A52" s="11" t="s">
        <v>90</v>
      </c>
      <c r="I52" s="3"/>
      <c r="J52" s="30"/>
      <c r="K52" s="15"/>
    </row>
    <row r="53" spans="1:12" ht="24" customHeight="1">
      <c r="A53" s="10" t="s">
        <v>152</v>
      </c>
      <c r="E53" s="23">
        <v>0</v>
      </c>
      <c r="F53" s="24"/>
      <c r="G53" s="70">
        <v>-35000</v>
      </c>
      <c r="H53" s="23"/>
      <c r="I53" s="16">
        <v>0</v>
      </c>
      <c r="J53" s="21"/>
      <c r="K53" s="67">
        <v>-35000</v>
      </c>
    </row>
    <row r="54" spans="1:12" ht="24" customHeight="1">
      <c r="A54" s="10" t="s">
        <v>121</v>
      </c>
      <c r="E54" s="16">
        <v>531</v>
      </c>
      <c r="F54" s="21"/>
      <c r="G54" s="67">
        <v>311</v>
      </c>
      <c r="H54" s="23"/>
      <c r="I54" s="16">
        <v>531</v>
      </c>
      <c r="J54" s="21"/>
      <c r="K54" s="67">
        <v>311</v>
      </c>
    </row>
    <row r="55" spans="1:12" ht="24" customHeight="1">
      <c r="A55" s="10" t="s">
        <v>137</v>
      </c>
      <c r="E55" s="16">
        <v>-105543</v>
      </c>
      <c r="F55" s="21"/>
      <c r="G55" s="67">
        <v>-76101</v>
      </c>
      <c r="H55" s="23"/>
      <c r="I55" s="16">
        <v>-104202</v>
      </c>
      <c r="J55" s="21"/>
      <c r="K55" s="67">
        <v>-74580</v>
      </c>
    </row>
    <row r="56" spans="1:12" ht="24" customHeight="1">
      <c r="A56" s="10" t="s">
        <v>168</v>
      </c>
      <c r="E56" s="16">
        <v>-836</v>
      </c>
      <c r="F56" s="21"/>
      <c r="G56" s="67">
        <v>0</v>
      </c>
      <c r="H56" s="23"/>
      <c r="I56" s="16">
        <v>0</v>
      </c>
      <c r="J56" s="21"/>
      <c r="K56" s="67">
        <v>0</v>
      </c>
    </row>
    <row r="57" spans="1:12" ht="24" customHeight="1">
      <c r="A57" s="10" t="s">
        <v>91</v>
      </c>
      <c r="E57" s="16">
        <v>-8513</v>
      </c>
      <c r="F57" s="21"/>
      <c r="G57" s="67">
        <v>-7508</v>
      </c>
      <c r="H57" s="23"/>
      <c r="I57" s="16">
        <v>-11169</v>
      </c>
      <c r="J57" s="21"/>
      <c r="K57" s="67">
        <v>-9848</v>
      </c>
    </row>
    <row r="58" spans="1:12" ht="24" customHeight="1">
      <c r="A58" s="10" t="s">
        <v>124</v>
      </c>
      <c r="E58" s="16">
        <v>0</v>
      </c>
      <c r="F58" s="21"/>
      <c r="G58" s="67">
        <v>0</v>
      </c>
      <c r="H58" s="23"/>
      <c r="I58" s="16">
        <v>0</v>
      </c>
      <c r="J58" s="21"/>
      <c r="K58" s="67">
        <v>-99970</v>
      </c>
    </row>
    <row r="59" spans="1:12" ht="24" customHeight="1">
      <c r="A59" s="57" t="s">
        <v>176</v>
      </c>
      <c r="E59" s="67">
        <v>-146750</v>
      </c>
      <c r="F59" s="66"/>
      <c r="G59" s="67">
        <v>0</v>
      </c>
      <c r="H59" s="70"/>
      <c r="I59" s="67">
        <v>-146750</v>
      </c>
      <c r="J59" s="66"/>
      <c r="K59" s="67">
        <v>0</v>
      </c>
    </row>
    <row r="60" spans="1:12" ht="24" customHeight="1">
      <c r="A60" s="10" t="s">
        <v>190</v>
      </c>
      <c r="E60" s="16"/>
      <c r="F60" s="21"/>
      <c r="G60" s="67"/>
      <c r="H60" s="23"/>
      <c r="I60" s="16"/>
      <c r="J60" s="21"/>
      <c r="K60" s="67"/>
    </row>
    <row r="61" spans="1:12" ht="24" customHeight="1">
      <c r="A61" s="10" t="s">
        <v>189</v>
      </c>
      <c r="E61" s="16">
        <v>0</v>
      </c>
      <c r="F61" s="21"/>
      <c r="G61" s="67">
        <v>30</v>
      </c>
      <c r="H61" s="23"/>
      <c r="I61" s="16">
        <v>0</v>
      </c>
      <c r="J61" s="21"/>
      <c r="K61" s="67">
        <v>0</v>
      </c>
    </row>
    <row r="62" spans="1:12" ht="24" customHeight="1">
      <c r="A62" s="11" t="s">
        <v>117</v>
      </c>
      <c r="E62" s="22">
        <f>SUM(E53:E61)</f>
        <v>-261111</v>
      </c>
      <c r="F62" s="21"/>
      <c r="G62" s="22">
        <f>SUM(G53:G61)</f>
        <v>-118268</v>
      </c>
      <c r="H62" s="23"/>
      <c r="I62" s="22">
        <f>SUM(I53:I61)</f>
        <v>-261590</v>
      </c>
      <c r="J62" s="21"/>
      <c r="K62" s="22">
        <f>SUM(K53:K61)</f>
        <v>-219087</v>
      </c>
    </row>
    <row r="63" spans="1:12" ht="24" customHeight="1">
      <c r="A63" s="11" t="s">
        <v>92</v>
      </c>
      <c r="E63" s="23"/>
      <c r="F63" s="24"/>
      <c r="G63" s="23"/>
      <c r="H63" s="23"/>
      <c r="I63" s="23"/>
      <c r="J63" s="24"/>
      <c r="K63" s="23"/>
    </row>
    <row r="64" spans="1:12" ht="24" customHeight="1">
      <c r="A64" s="10" t="s">
        <v>166</v>
      </c>
      <c r="E64" s="23">
        <v>0</v>
      </c>
      <c r="F64" s="24"/>
      <c r="G64" s="70">
        <v>0</v>
      </c>
      <c r="H64" s="23"/>
      <c r="I64" s="23">
        <v>20000</v>
      </c>
      <c r="J64" s="24"/>
      <c r="K64" s="70">
        <v>100000</v>
      </c>
    </row>
    <row r="65" spans="1:11" ht="24" customHeight="1">
      <c r="A65" s="10" t="s">
        <v>193</v>
      </c>
      <c r="E65" s="70">
        <v>0</v>
      </c>
      <c r="F65" s="64"/>
      <c r="G65" s="70">
        <v>0</v>
      </c>
      <c r="H65" s="70"/>
      <c r="I65" s="70">
        <v>-100000</v>
      </c>
      <c r="J65" s="64"/>
      <c r="K65" s="70">
        <v>0</v>
      </c>
    </row>
    <row r="66" spans="1:11" ht="24" customHeight="1">
      <c r="A66" s="10" t="s">
        <v>164</v>
      </c>
      <c r="E66" s="23">
        <v>1260000</v>
      </c>
      <c r="F66" s="24"/>
      <c r="G66" s="70">
        <v>1400000</v>
      </c>
      <c r="H66" s="23"/>
      <c r="I66" s="23">
        <v>1260000</v>
      </c>
      <c r="J66" s="24"/>
      <c r="K66" s="70">
        <v>1400000</v>
      </c>
    </row>
    <row r="67" spans="1:11" ht="24" customHeight="1">
      <c r="A67" s="10" t="s">
        <v>165</v>
      </c>
      <c r="E67" s="23">
        <v>-1180000</v>
      </c>
      <c r="F67" s="24"/>
      <c r="G67" s="70">
        <v>-1850000</v>
      </c>
      <c r="H67" s="23"/>
      <c r="I67" s="23">
        <v>-1180000</v>
      </c>
      <c r="J67" s="24"/>
      <c r="K67" s="70">
        <v>-1850000</v>
      </c>
    </row>
    <row r="68" spans="1:11" ht="24" customHeight="1">
      <c r="A68" s="10" t="s">
        <v>167</v>
      </c>
      <c r="E68" s="23">
        <v>-16324</v>
      </c>
      <c r="F68" s="24"/>
      <c r="G68" s="70">
        <v>-16319</v>
      </c>
      <c r="H68" s="23"/>
      <c r="I68" s="23">
        <v>-16324</v>
      </c>
      <c r="J68" s="24"/>
      <c r="K68" s="70">
        <v>-16319</v>
      </c>
    </row>
    <row r="69" spans="1:11" ht="24" customHeight="1">
      <c r="A69" s="10" t="s">
        <v>119</v>
      </c>
      <c r="E69" s="23">
        <v>-301250</v>
      </c>
      <c r="F69" s="24"/>
      <c r="G69" s="70">
        <v>-421756</v>
      </c>
      <c r="H69" s="23"/>
      <c r="I69" s="23">
        <v>-301250</v>
      </c>
      <c r="J69" s="24"/>
      <c r="K69" s="70">
        <v>-421756</v>
      </c>
    </row>
    <row r="70" spans="1:11" ht="24" customHeight="1">
      <c r="A70" s="11" t="s">
        <v>136</v>
      </c>
      <c r="E70" s="22">
        <f>SUM(E64:E69)</f>
        <v>-237574</v>
      </c>
      <c r="F70" s="21"/>
      <c r="G70" s="22">
        <f>SUM(G64:G69)</f>
        <v>-888075</v>
      </c>
      <c r="H70" s="23"/>
      <c r="I70" s="22">
        <f>SUM(I64:I69)</f>
        <v>-317574</v>
      </c>
      <c r="J70" s="21"/>
      <c r="K70" s="22">
        <f>SUM(K64:K69)</f>
        <v>-788075</v>
      </c>
    </row>
    <row r="71" spans="1:11" ht="24" customHeight="1">
      <c r="A71" s="11" t="s">
        <v>122</v>
      </c>
      <c r="E71" s="16">
        <f>SUM(,E70,E62,E42)</f>
        <v>-33931</v>
      </c>
      <c r="F71" s="21"/>
      <c r="G71" s="67">
        <f>SUM(,G70,G62,G42)</f>
        <v>-124803</v>
      </c>
      <c r="H71" s="23"/>
      <c r="I71" s="16">
        <f>SUM(,I70,I62,I42)</f>
        <v>14301</v>
      </c>
      <c r="J71" s="21"/>
      <c r="K71" s="67">
        <f>SUM(,K70,K62,K42)</f>
        <v>-125502</v>
      </c>
    </row>
    <row r="72" spans="1:11" ht="24" customHeight="1">
      <c r="A72" s="10" t="s">
        <v>93</v>
      </c>
      <c r="E72" s="16">
        <v>364027</v>
      </c>
      <c r="F72" s="21"/>
      <c r="G72" s="67">
        <v>436512</v>
      </c>
      <c r="H72" s="23"/>
      <c r="I72" s="16">
        <v>240405</v>
      </c>
      <c r="J72" s="21"/>
      <c r="K72" s="67">
        <v>334233</v>
      </c>
    </row>
    <row r="73" spans="1:11" ht="24" customHeight="1" thickBot="1">
      <c r="A73" s="11" t="s">
        <v>94</v>
      </c>
      <c r="E73" s="18">
        <f>SUM(E71:E72)</f>
        <v>330096</v>
      </c>
      <c r="F73" s="21"/>
      <c r="G73" s="18">
        <f>SUM(G71:G72)</f>
        <v>311709</v>
      </c>
      <c r="H73" s="23"/>
      <c r="I73" s="18">
        <f>SUM(I71:I72)</f>
        <v>254706</v>
      </c>
      <c r="J73" s="21"/>
      <c r="K73" s="18">
        <f>SUM(K71:K72)</f>
        <v>208731</v>
      </c>
    </row>
    <row r="74" spans="1:11" ht="24" customHeight="1" thickTop="1">
      <c r="E74" s="23">
        <f>E73-BS!E11</f>
        <v>0</v>
      </c>
      <c r="F74" s="24"/>
      <c r="G74" s="16"/>
      <c r="H74" s="23"/>
      <c r="I74" s="23">
        <f>I73-BS!I11</f>
        <v>0</v>
      </c>
      <c r="J74" s="21"/>
      <c r="K74" s="16"/>
    </row>
    <row r="75" spans="1:11" ht="24" customHeight="1">
      <c r="A75" s="11" t="s">
        <v>140</v>
      </c>
      <c r="E75" s="23"/>
      <c r="F75" s="24"/>
      <c r="G75" s="16"/>
      <c r="H75" s="23"/>
      <c r="I75" s="23"/>
      <c r="J75" s="21"/>
      <c r="K75" s="16"/>
    </row>
    <row r="76" spans="1:11" ht="24" customHeight="1">
      <c r="A76" s="10" t="s">
        <v>141</v>
      </c>
      <c r="E76" s="23"/>
      <c r="F76" s="24"/>
      <c r="G76" s="16"/>
      <c r="H76" s="23"/>
      <c r="I76" s="23"/>
      <c r="J76" s="21"/>
      <c r="K76" s="16"/>
    </row>
    <row r="77" spans="1:11" ht="24" customHeight="1">
      <c r="A77" s="10" t="s">
        <v>160</v>
      </c>
      <c r="E77" s="23">
        <v>11910</v>
      </c>
      <c r="F77" s="24"/>
      <c r="G77" s="70">
        <v>8186</v>
      </c>
      <c r="H77" s="23"/>
      <c r="I77" s="23">
        <v>11910</v>
      </c>
      <c r="J77" s="21"/>
      <c r="K77" s="70">
        <v>7978</v>
      </c>
    </row>
    <row r="78" spans="1:11" ht="24" customHeight="1">
      <c r="E78" s="23"/>
      <c r="F78" s="24"/>
      <c r="G78" s="16"/>
      <c r="H78" s="23"/>
      <c r="I78" s="23"/>
      <c r="J78" s="21"/>
      <c r="K78" s="16"/>
    </row>
    <row r="79" spans="1:11" ht="24" customHeight="1">
      <c r="A79" s="114" t="s">
        <v>196</v>
      </c>
      <c r="J79" s="25"/>
    </row>
  </sheetData>
  <mergeCells count="11">
    <mergeCell ref="A45:C45"/>
    <mergeCell ref="F45:K45"/>
    <mergeCell ref="A46:F46"/>
    <mergeCell ref="A1:K1"/>
    <mergeCell ref="A2:F2"/>
    <mergeCell ref="G49:L49"/>
    <mergeCell ref="I50:K50"/>
    <mergeCell ref="E6:G6"/>
    <mergeCell ref="E50:G50"/>
    <mergeCell ref="G5:L5"/>
    <mergeCell ref="I6:K6"/>
  </mergeCells>
  <printOptions horizontalCentered="1" gridLinesSet="0"/>
  <pageMargins left="0.78740157480314965" right="0.23622047244094491" top="0.78740157480314965" bottom="0.19685039370078741" header="0.19685039370078741" footer="0.19685039370078741"/>
  <pageSetup paperSize="9" scale="70" orientation="portrait" r:id="rId1"/>
  <headerFooter alignWithMargins="0"/>
  <rowBreaks count="1" manualBreakCount="1">
    <brk id="4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2C63B9A8A432C42A0250F157A9C4FDA" ma:contentTypeVersion="13" ma:contentTypeDescription="Create a new document." ma:contentTypeScope="" ma:versionID="2d1da9edd8a315dc5e46b50b5cc96820">
  <xsd:schema xmlns:xsd="http://www.w3.org/2001/XMLSchema" xmlns:xs="http://www.w3.org/2001/XMLSchema" xmlns:p="http://schemas.microsoft.com/office/2006/metadata/properties" xmlns:ns3="0db40572-c51c-4c03-a9ca-dbc710952d33" xmlns:ns4="2154edf1-7025-4ae1-8b6b-27b7c8d5d0e0" targetNamespace="http://schemas.microsoft.com/office/2006/metadata/properties" ma:root="true" ma:fieldsID="83c60f1eb8e8e05a2b5bf3b468243fd3" ns3:_="" ns4:_="">
    <xsd:import namespace="0db40572-c51c-4c03-a9ca-dbc710952d33"/>
    <xsd:import namespace="2154edf1-7025-4ae1-8b6b-27b7c8d5d0e0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b40572-c51c-4c03-a9ca-dbc710952d3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54edf1-7025-4ae1-8b6b-27b7c8d5d0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1436CB-AD7D-4690-AFA8-59CD9D767613}">
  <ds:schemaRefs>
    <ds:schemaRef ds:uri="http://schemas.microsoft.com/office/2006/metadata/properti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2154edf1-7025-4ae1-8b6b-27b7c8d5d0e0"/>
    <ds:schemaRef ds:uri="0db40572-c51c-4c03-a9ca-dbc710952d33"/>
  </ds:schemaRefs>
</ds:datastoreItem>
</file>

<file path=customXml/itemProps2.xml><?xml version="1.0" encoding="utf-8"?>
<ds:datastoreItem xmlns:ds="http://schemas.openxmlformats.org/officeDocument/2006/customXml" ds:itemID="{21FBA2FB-9D04-4AE8-84D5-0B24703871B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D0A32D-C065-4523-AD1F-A6807A0C37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b40572-c51c-4c03-a9ca-dbc710952d33"/>
    <ds:schemaRef ds:uri="2154edf1-7025-4ae1-8b6b-27b7c8d5d0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SC</vt:lpstr>
      <vt:lpstr>the Company</vt:lpstr>
      <vt:lpstr>CF </vt:lpstr>
      <vt:lpstr>BS!Print_Area</vt:lpstr>
      <vt:lpstr>'CF '!Print_Area</vt:lpstr>
      <vt:lpstr>PL!Print_Area</vt:lpstr>
      <vt:lpstr>SC!Print_Area</vt:lpstr>
      <vt:lpstr>'the Company'!Print_Area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Maywan Pharattanawong</dc:creator>
  <cp:lastModifiedBy>Apinya Kuljongcharoenlert</cp:lastModifiedBy>
  <cp:lastPrinted>2022-11-10T09:09:14Z</cp:lastPrinted>
  <dcterms:created xsi:type="dcterms:W3CDTF">1999-06-23T02:00:44Z</dcterms:created>
  <dcterms:modified xsi:type="dcterms:W3CDTF">2022-11-11T00:35:02Z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0x010100B2C63B9A8A432C42A0250F157A9C4FDA</vt:lpwstr>
  </property>
</Properties>
</file>